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Q:\сектор мониторинга и оценки качества образования\Власова А.В\тестирование_мигранты_2026\приказ_организация ТДМ_2026\"/>
    </mc:Choice>
  </mc:AlternateContent>
  <bookViews>
    <workbookView xWindow="0" yWindow="0" windowWidth="25155" windowHeight="10950" firstSheet="1" activeTab="1"/>
  </bookViews>
  <sheets>
    <sheet name="регионы" sheetId="13" state="hidden" r:id="rId1"/>
    <sheet name="Начало и Правила" sheetId="16" r:id="rId2"/>
    <sheet name="1 класс" sheetId="1" r:id="rId3"/>
    <sheet name="2 класс" sheetId="2" r:id="rId4"/>
    <sheet name="3 класс" sheetId="4" r:id="rId5"/>
    <sheet name="4 класс" sheetId="5" r:id="rId6"/>
    <sheet name="5 класс" sheetId="6" r:id="rId7"/>
    <sheet name="6 класс" sheetId="7" r:id="rId8"/>
    <sheet name="7 класс" sheetId="8" r:id="rId9"/>
    <sheet name="8 класс" sheetId="9" r:id="rId10"/>
    <sheet name="9 класс" sheetId="10" r:id="rId11"/>
    <sheet name="10 класс" sheetId="11" r:id="rId12"/>
    <sheet name="11 класс" sheetId="12" r:id="rId13"/>
  </sheets>
  <definedNames>
    <definedName name="_xlnm.Print_Area" localSheetId="1">'Начало и Правила'!$A$2:$U$60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5" i="4" l="1"/>
  <c r="AA5" i="4"/>
  <c r="AC5" i="4" s="1"/>
  <c r="B5" i="5" l="1"/>
  <c r="B6" i="5"/>
  <c r="B7" i="5"/>
  <c r="B5" i="6"/>
  <c r="B6" i="6"/>
  <c r="B7" i="6"/>
  <c r="B5" i="7"/>
  <c r="B6" i="7"/>
  <c r="B7" i="7"/>
  <c r="B5" i="8"/>
  <c r="B6" i="8"/>
  <c r="B7" i="8"/>
  <c r="B5" i="9"/>
  <c r="B6" i="9"/>
  <c r="B7" i="9"/>
  <c r="B5" i="10"/>
  <c r="B6" i="10"/>
  <c r="B7" i="10"/>
  <c r="B5" i="11"/>
  <c r="B6" i="11"/>
  <c r="B7" i="11"/>
  <c r="B5" i="12"/>
  <c r="B6" i="12"/>
  <c r="B7" i="12"/>
  <c r="B5" i="4"/>
  <c r="B6" i="4"/>
  <c r="B7" i="4"/>
  <c r="B5" i="2"/>
  <c r="B6" i="2"/>
  <c r="B7" i="2"/>
  <c r="B5" i="1"/>
  <c r="B6" i="1"/>
  <c r="B7" i="1"/>
  <c r="AG5" i="12" l="1"/>
  <c r="AG6" i="12"/>
  <c r="AG7" i="12"/>
  <c r="AF5" i="12"/>
  <c r="AF6" i="12"/>
  <c r="AF7" i="12"/>
  <c r="AG5" i="11"/>
  <c r="AG6" i="11"/>
  <c r="AG7" i="11"/>
  <c r="AF5" i="11"/>
  <c r="AF6" i="11"/>
  <c r="AF7" i="11"/>
  <c r="AE5" i="10"/>
  <c r="AE6" i="10"/>
  <c r="AE7" i="10"/>
  <c r="AD5" i="10"/>
  <c r="AD6" i="10"/>
  <c r="AD7" i="10"/>
  <c r="AE5" i="9"/>
  <c r="AE6" i="9"/>
  <c r="AE7" i="9"/>
  <c r="AD5" i="9"/>
  <c r="AD6" i="9"/>
  <c r="AD7" i="9"/>
  <c r="AE5" i="8"/>
  <c r="AE6" i="8"/>
  <c r="AE7" i="8"/>
  <c r="AD5" i="8"/>
  <c r="AD6" i="8"/>
  <c r="AD7" i="8"/>
  <c r="AE5" i="7"/>
  <c r="AE6" i="7"/>
  <c r="AE7" i="7"/>
  <c r="AD5" i="7"/>
  <c r="AD6" i="7"/>
  <c r="AD7" i="7"/>
  <c r="AC5" i="6"/>
  <c r="AC6" i="6"/>
  <c r="AC7" i="6"/>
  <c r="AB5" i="6"/>
  <c r="AB6" i="6"/>
  <c r="AB7" i="6"/>
  <c r="AA7" i="4"/>
  <c r="AB7" i="4"/>
  <c r="AB7" i="5"/>
  <c r="AC7" i="5"/>
  <c r="AC5" i="5"/>
  <c r="AC6" i="5"/>
  <c r="AB5" i="5"/>
  <c r="AB6" i="5"/>
  <c r="AB6" i="4"/>
  <c r="AA6" i="4"/>
  <c r="AB5" i="2"/>
  <c r="Q7" i="1"/>
  <c r="R7" i="1" s="1"/>
  <c r="Q5" i="1"/>
  <c r="R5" i="1" s="1"/>
  <c r="AB7" i="2"/>
  <c r="AC7" i="2"/>
  <c r="AF6" i="7" l="1"/>
  <c r="AG6" i="7" s="1"/>
  <c r="AH6" i="11"/>
  <c r="AI6" i="11" s="1"/>
  <c r="AF6" i="10"/>
  <c r="AG6" i="10" s="1"/>
  <c r="AD7" i="5"/>
  <c r="AE7" i="5" s="1"/>
  <c r="AC7" i="4"/>
  <c r="AD7" i="4" s="1"/>
  <c r="AF7" i="10"/>
  <c r="AG7" i="10" s="1"/>
  <c r="AH6" i="12"/>
  <c r="AI6" i="12" s="1"/>
  <c r="AH5" i="12"/>
  <c r="AI5" i="12" s="1"/>
  <c r="AH7" i="12"/>
  <c r="AI7" i="12" s="1"/>
  <c r="AH7" i="11"/>
  <c r="AI7" i="11" s="1"/>
  <c r="AH5" i="11"/>
  <c r="AI5" i="11" s="1"/>
  <c r="AF5" i="10"/>
  <c r="AG5" i="10" s="1"/>
  <c r="AF7" i="9"/>
  <c r="AG7" i="9" s="1"/>
  <c r="AF5" i="9"/>
  <c r="AG5" i="9" s="1"/>
  <c r="AF6" i="9"/>
  <c r="AG6" i="9" s="1"/>
  <c r="AF6" i="8"/>
  <c r="AG6" i="8" s="1"/>
  <c r="AF5" i="8"/>
  <c r="AG5" i="8" s="1"/>
  <c r="AF7" i="8"/>
  <c r="AG7" i="8" s="1"/>
  <c r="AF7" i="7"/>
  <c r="AG7" i="7" s="1"/>
  <c r="AF5" i="7"/>
  <c r="AG5" i="7" s="1"/>
  <c r="AD5" i="6"/>
  <c r="AE5" i="6" s="1"/>
  <c r="AD7" i="6"/>
  <c r="AE7" i="6" s="1"/>
  <c r="AD6" i="6"/>
  <c r="AE6" i="6" s="1"/>
  <c r="AD6" i="5"/>
  <c r="AE6" i="5" s="1"/>
  <c r="AD5" i="5"/>
  <c r="AE5" i="5" s="1"/>
  <c r="AD5" i="4"/>
  <c r="AC6" i="4"/>
  <c r="AD6" i="4" s="1"/>
  <c r="AD7" i="2"/>
  <c r="AE7" i="2" s="1"/>
  <c r="AC5" i="2" l="1"/>
  <c r="AC6" i="2"/>
  <c r="AB6" i="2"/>
  <c r="Q6" i="1"/>
  <c r="R6" i="1" s="1"/>
  <c r="AD6" i="2" l="1"/>
  <c r="AE6" i="2" s="1"/>
  <c r="AD5" i="2"/>
  <c r="AE5" i="2" s="1"/>
</calcChain>
</file>

<file path=xl/sharedStrings.xml><?xml version="1.0" encoding="utf-8"?>
<sst xmlns="http://schemas.openxmlformats.org/spreadsheetml/2006/main" count="822" uniqueCount="258">
  <si>
    <t>№ п/п</t>
  </si>
  <si>
    <t>Пример</t>
  </si>
  <si>
    <t>Гражданство</t>
  </si>
  <si>
    <t>Дата проведения тестирования</t>
  </si>
  <si>
    <t>01.04.2025</t>
  </si>
  <si>
    <t>101</t>
  </si>
  <si>
    <t>Узбекистан</t>
  </si>
  <si>
    <t>Субъект Российской Федерации</t>
  </si>
  <si>
    <t>Задание 1</t>
  </si>
  <si>
    <t>Задание 2</t>
  </si>
  <si>
    <t>Задание 3</t>
  </si>
  <si>
    <t>Задание 4</t>
  </si>
  <si>
    <t>Успешность прохождения тестирования
(да / нет)</t>
  </si>
  <si>
    <t>Результат тестирования</t>
  </si>
  <si>
    <t>Информация об иностранном гражданине, принимаемом на обучение</t>
  </si>
  <si>
    <t>нет</t>
  </si>
  <si>
    <t>1 класс</t>
  </si>
  <si>
    <t>Период проведения тестирования</t>
  </si>
  <si>
    <t>с</t>
  </si>
  <si>
    <t>по</t>
  </si>
  <si>
    <t>2 класс</t>
  </si>
  <si>
    <t>Результаты оценивания выполнения заданий устной части тестирования в соответствии с критериями (первичные баллы)</t>
  </si>
  <si>
    <t>Т1</t>
  </si>
  <si>
    <t>Т2</t>
  </si>
  <si>
    <t>Д1</t>
  </si>
  <si>
    <t>Д2</t>
  </si>
  <si>
    <t>М1</t>
  </si>
  <si>
    <t>М2</t>
  </si>
  <si>
    <t>С1</t>
  </si>
  <si>
    <t>С2</t>
  </si>
  <si>
    <t>ЛГ1</t>
  </si>
  <si>
    <t>ЛГ2</t>
  </si>
  <si>
    <t>ЛГ3</t>
  </si>
  <si>
    <t xml:space="preserve"> Д3</t>
  </si>
  <si>
    <t xml:space="preserve"> Д1</t>
  </si>
  <si>
    <t xml:space="preserve"> Д2</t>
  </si>
  <si>
    <t xml:space="preserve"> М2</t>
  </si>
  <si>
    <t>Ч1</t>
  </si>
  <si>
    <t>Ч2</t>
  </si>
  <si>
    <t>Ч3</t>
  </si>
  <si>
    <t>П1</t>
  </si>
  <si>
    <t>П2</t>
  </si>
  <si>
    <t>Процент от максимального количества ПБ</t>
  </si>
  <si>
    <t>Вариант диагности-ческих материалов</t>
  </si>
  <si>
    <t>М3</t>
  </si>
  <si>
    <t>Результаты оценивания выполнения заданий УСТНОЙ части тестирования в соответствии с критериями (первичные баллы)</t>
  </si>
  <si>
    <t>Результаты оценивания выполнения заданий ПИСЬМЕННОЙ части тестирования в соответствии с критериями (первичные баллы)</t>
  </si>
  <si>
    <t>Задание 5</t>
  </si>
  <si>
    <t>Задание 6</t>
  </si>
  <si>
    <t>Задание 7</t>
  </si>
  <si>
    <t>Задание 8</t>
  </si>
  <si>
    <t>Задание 9</t>
  </si>
  <si>
    <t>Задание 10</t>
  </si>
  <si>
    <t>Задание 11</t>
  </si>
  <si>
    <t>З5</t>
  </si>
  <si>
    <t>З6</t>
  </si>
  <si>
    <t>З7</t>
  </si>
  <si>
    <t>З8-1</t>
  </si>
  <si>
    <t>З8-2</t>
  </si>
  <si>
    <t>З8-3</t>
  </si>
  <si>
    <t>З9</t>
  </si>
  <si>
    <t>З10</t>
  </si>
  <si>
    <t>З11</t>
  </si>
  <si>
    <t>Вариант ПЧ</t>
  </si>
  <si>
    <t>Вариант УЧ</t>
  </si>
  <si>
    <t>Общее количество  ПБ</t>
  </si>
  <si>
    <t>Достижение 9 ПБ 
за УЧ</t>
  </si>
  <si>
    <t>3 класс</t>
  </si>
  <si>
    <t>П3</t>
  </si>
  <si>
    <t>З8</t>
  </si>
  <si>
    <t>Задание 12</t>
  </si>
  <si>
    <t>Процент от макс. количества ПБ</t>
  </si>
  <si>
    <t>да</t>
  </si>
  <si>
    <t>Сумма ПБ за УЧ</t>
  </si>
  <si>
    <t>Сумма ПБ за ПЧ</t>
  </si>
  <si>
    <t>4 класс</t>
  </si>
  <si>
    <t>Т3</t>
  </si>
  <si>
    <t>5 класс</t>
  </si>
  <si>
    <t>Задание 13</t>
  </si>
  <si>
    <t>З12</t>
  </si>
  <si>
    <t>6 класс</t>
  </si>
  <si>
    <t>Задание 14</t>
  </si>
  <si>
    <t>Р1</t>
  </si>
  <si>
    <t>Р2</t>
  </si>
  <si>
    <t>П4</t>
  </si>
  <si>
    <t>Достижение 
18 ПБ 
(мин.ПБ успешности)</t>
  </si>
  <si>
    <t>Достижение
 9 ПБ 
за УЧ</t>
  </si>
  <si>
    <t>Достижение
 18 ПБ 
(мин.ПБ успешности)</t>
  </si>
  <si>
    <t>Достижение 
20 ПБ 
(мин.ПБ успешности)</t>
  </si>
  <si>
    <t>Достижение
9 ПБ 
за УЧ</t>
  </si>
  <si>
    <t>Достижение 
9 ПБ 
за УЧ</t>
  </si>
  <si>
    <t>7 класс</t>
  </si>
  <si>
    <t>Р3</t>
  </si>
  <si>
    <t>Р4</t>
  </si>
  <si>
    <t>8 класс</t>
  </si>
  <si>
    <t>9 класс</t>
  </si>
  <si>
    <t>10 класс</t>
  </si>
  <si>
    <t>Достижение 
22 ПБ 
(мин.ПБ успешности)</t>
  </si>
  <si>
    <t>И1</t>
  </si>
  <si>
    <t>И2</t>
  </si>
  <si>
    <t>И3</t>
  </si>
  <si>
    <t>И4</t>
  </si>
  <si>
    <t>Задание 15</t>
  </si>
  <si>
    <t>З13</t>
  </si>
  <si>
    <t>З14</t>
  </si>
  <si>
    <t>З15</t>
  </si>
  <si>
    <t>11 класс</t>
  </si>
  <si>
    <t>Общее количество  ПБ 
(из 10)</t>
  </si>
  <si>
    <t>Р5</t>
  </si>
  <si>
    <t>01 - Республика Адыгея</t>
  </si>
  <si>
    <t>02 - Республика Башкортостан</t>
  </si>
  <si>
    <t>03 - Республика Бурятия</t>
  </si>
  <si>
    <t>04 - Республика Алтай</t>
  </si>
  <si>
    <t>05 - Республика Дагестан</t>
  </si>
  <si>
    <t>06 - Республика Ингушетия</t>
  </si>
  <si>
    <t>07 - Кабардино-Балкарская Республика</t>
  </si>
  <si>
    <t>08 - Республика Калмыкия</t>
  </si>
  <si>
    <t>09 - Карачаево-Черкесская Республика</t>
  </si>
  <si>
    <t>10 - Республика Карелия</t>
  </si>
  <si>
    <t>11 - Республика Коми</t>
  </si>
  <si>
    <t>12 - Республика Марий Эл</t>
  </si>
  <si>
    <t>13 - Республика Мордовия</t>
  </si>
  <si>
    <t>14 - Республика Саха (Якутия)</t>
  </si>
  <si>
    <t>15 - Республика Северная Осетия - Алания</t>
  </si>
  <si>
    <t>16 - Республика Татарстан</t>
  </si>
  <si>
    <t>17 - Республика Тыва</t>
  </si>
  <si>
    <t>18 - Удмуртская Республика</t>
  </si>
  <si>
    <t>19 - Республика Хакасия</t>
  </si>
  <si>
    <t>20 - Чеченская Республика</t>
  </si>
  <si>
    <t>21 - Чувашская Республика</t>
  </si>
  <si>
    <t>22 - Алтайский край</t>
  </si>
  <si>
    <t>23 - Краснодарский край</t>
  </si>
  <si>
    <t>24 - Красноярский край</t>
  </si>
  <si>
    <t>25 - Приморский край</t>
  </si>
  <si>
    <t>26 - Ставропольский край</t>
  </si>
  <si>
    <t>27 - Хабаровский край</t>
  </si>
  <si>
    <t>28 - Амурская область</t>
  </si>
  <si>
    <t>29 - Архангельская область</t>
  </si>
  <si>
    <t>30 - Астраханская область</t>
  </si>
  <si>
    <t>31 - Белгородская область</t>
  </si>
  <si>
    <t>32 - Брянская область</t>
  </si>
  <si>
    <t>33 - Владимирская область</t>
  </si>
  <si>
    <t>34 - Волгоградская область</t>
  </si>
  <si>
    <t>35 - Вологодская область</t>
  </si>
  <si>
    <t>36 - Воронежская область</t>
  </si>
  <si>
    <t>37 - Ивановская область</t>
  </si>
  <si>
    <t>38 - Иркутская область</t>
  </si>
  <si>
    <t>39 - Калининградская область</t>
  </si>
  <si>
    <t>40 - Калужская область</t>
  </si>
  <si>
    <t>41 - Камчатский край</t>
  </si>
  <si>
    <t>42 - Кемеровская область - Кузбасс</t>
  </si>
  <si>
    <t>43 - Кировская область</t>
  </si>
  <si>
    <t>44 - Костромская область</t>
  </si>
  <si>
    <t>45 - Курганская область</t>
  </si>
  <si>
    <t>46 - Курская область</t>
  </si>
  <si>
    <t>47 - Ленинградская область</t>
  </si>
  <si>
    <t>48 - Липецкая область</t>
  </si>
  <si>
    <t>49 - Магаданская область</t>
  </si>
  <si>
    <t>50 - Московская область</t>
  </si>
  <si>
    <t>51 - Мурманская область</t>
  </si>
  <si>
    <t>52 - Нижегородская область</t>
  </si>
  <si>
    <t>53 - Новгородская область</t>
  </si>
  <si>
    <t>54 - Новосибирская область</t>
  </si>
  <si>
    <t>55 - Омская область</t>
  </si>
  <si>
    <t>56 - Оренбургская область</t>
  </si>
  <si>
    <t>57 - Орловская область</t>
  </si>
  <si>
    <t>58 - Пензенская область</t>
  </si>
  <si>
    <t>59 - Пермский край</t>
  </si>
  <si>
    <t>60 - Псковская область</t>
  </si>
  <si>
    <t>61 - Ростовская область</t>
  </si>
  <si>
    <t>62 - Рязанская область</t>
  </si>
  <si>
    <t>63 - Самарская область</t>
  </si>
  <si>
    <t>64 - Саратовская область</t>
  </si>
  <si>
    <t>65 - Сахалинская область</t>
  </si>
  <si>
    <t>66 - Свердловская область</t>
  </si>
  <si>
    <t>67 - Смоленская область</t>
  </si>
  <si>
    <t>68 - Тамбовская область</t>
  </si>
  <si>
    <t>69 - Тверская область</t>
  </si>
  <si>
    <t>70 - Томская область</t>
  </si>
  <si>
    <t>71 - Тульская область</t>
  </si>
  <si>
    <t>72 - Тюменская область</t>
  </si>
  <si>
    <t>73 - Ульяновская область</t>
  </si>
  <si>
    <t>74 - Челябинская область</t>
  </si>
  <si>
    <t>75 - Забайкальский край</t>
  </si>
  <si>
    <t>76 - Ярославская область</t>
  </si>
  <si>
    <t>77 - г. Москва</t>
  </si>
  <si>
    <t>78 - г. Санкт-Петербург</t>
  </si>
  <si>
    <t>79 - Еврейская автономная область</t>
  </si>
  <si>
    <t>80 - Донецкая Народная Республика</t>
  </si>
  <si>
    <t>81 - Луганская Народная Республика</t>
  </si>
  <si>
    <t>82 - Республика Крым</t>
  </si>
  <si>
    <t>83 - Ненецкий автономный округ</t>
  </si>
  <si>
    <t>84 - Херсонская область</t>
  </si>
  <si>
    <t>85 - Запорожская область</t>
  </si>
  <si>
    <t>86 - Ханты-Мансийский автономный округ (Югра)</t>
  </si>
  <si>
    <t>87 - Чукотский автономный округ</t>
  </si>
  <si>
    <t>89 - Ямало-Ненецкий автономный округ</t>
  </si>
  <si>
    <t>90 - Зарубежные образовательные организации</t>
  </si>
  <si>
    <t>92 - г. Севастополь</t>
  </si>
  <si>
    <t>Правила работы с файлом</t>
  </si>
  <si>
    <t>…</t>
  </si>
  <si>
    <t>Уникальный код</t>
  </si>
  <si>
    <t>Данные о результатах тестирования по классам</t>
  </si>
  <si>
    <t xml:space="preserve">представлены по состоянию на </t>
  </si>
  <si>
    <t>чел.</t>
  </si>
  <si>
    <t>Класс</t>
  </si>
  <si>
    <t>В таблице можно и нужно добавлять строки для внесения информации о каждом следующем тестировании.</t>
  </si>
  <si>
    <t>составитель</t>
  </si>
  <si>
    <t>ФИО составителя</t>
  </si>
  <si>
    <t>Наименование субъекта Российской Федерации выбирается из выпадающего списка.</t>
  </si>
  <si>
    <t>После окончания работы с файлом ему нужно присвоить имя следующего формата:</t>
  </si>
  <si>
    <t>(Файл с результатами тестирования в Республике Башкортостан, сформированный по данным по состоянию на 18 июня 2025 года)</t>
  </si>
  <si>
    <t>Структура таблиц не должна быть изменена (нельзя добавлять, удалять, объединять или разъединять ячейки).</t>
  </si>
  <si>
    <t>Одна строка в таблице должна содержать информацию о тестировании одного иностранного гражданина.</t>
  </si>
  <si>
    <r>
      <t xml:space="preserve">Пример наименования файла: </t>
    </r>
    <r>
      <rPr>
        <b/>
        <i/>
        <sz val="14"/>
        <color theme="1"/>
        <rFont val="Cambria"/>
        <family val="1"/>
        <charset val="204"/>
      </rPr>
      <t>02_ТДМ_18.06.2025.xlsx</t>
    </r>
  </si>
  <si>
    <t>В каждой таблице приведена одна строка-образец (выделена желтым цветом). При заполнении таблиц строки-образцы удалять не нужно.</t>
  </si>
  <si>
    <t>Если тестирование по каким-то классам не проводилось в указанный период, соответствующий лист должен остаться в файле (без данных о тестировании).</t>
  </si>
  <si>
    <t>В некоторых столбцах значения вычисляются автоматически с помощью формул.</t>
  </si>
  <si>
    <t>RR - код субъекта Российской Федерации;</t>
  </si>
  <si>
    <t>ТДМ - буквы оставить, как есть;</t>
  </si>
  <si>
    <t>ДД.ММ.ГГГГ - дата, по состоянию на которую составлялся файл.</t>
  </si>
  <si>
    <t>ДД.ММ.ГГГГ</t>
  </si>
  <si>
    <t>RR_ТДМ_ДД.ММ.ГГГГ, где:</t>
  </si>
  <si>
    <t>1.</t>
  </si>
  <si>
    <t>2.</t>
  </si>
  <si>
    <t>3.</t>
  </si>
  <si>
    <t>4.</t>
  </si>
  <si>
    <t>5.</t>
  </si>
  <si>
    <t>Выбрать субъект Российской Федерации из списка</t>
  </si>
  <si>
    <t>Файл должен содержать результаты тестирования иностранных граждан, проведенного в заданный период по состоянию на указанную выше дату в субъекте Российской Федерации.</t>
  </si>
  <si>
    <t>Перед началом работы необходимо заполнить текущий лист с названием "НАЧАЛО и ПРАВИЛА". В нем необходимо заполнить все поля, выделенные цветом:</t>
  </si>
  <si>
    <t xml:space="preserve">Период проведения тестирования с … по… </t>
  </si>
  <si>
    <t>Количество результатов тестирования по каждому классу отдельно</t>
  </si>
  <si>
    <t>2.1.</t>
  </si>
  <si>
    <t>2.2.</t>
  </si>
  <si>
    <t>2.3.</t>
  </si>
  <si>
    <t>Результаты тестирования вносятся в таблицы, размещенные в настоящем файле на листах с соответствующими названиями.</t>
  </si>
  <si>
    <t>Заполнение данных на листе</t>
  </si>
  <si>
    <t>3.1.</t>
  </si>
  <si>
    <t>3.2.</t>
  </si>
  <si>
    <t>3.3.</t>
  </si>
  <si>
    <t>3.4.</t>
  </si>
  <si>
    <t>3.5.</t>
  </si>
  <si>
    <t>3.6.</t>
  </si>
  <si>
    <t>0100150101</t>
  </si>
  <si>
    <t>0100150201</t>
  </si>
  <si>
    <t>0100150301</t>
  </si>
  <si>
    <t>0100150401</t>
  </si>
  <si>
    <t>0100150501</t>
  </si>
  <si>
    <t>0100150601</t>
  </si>
  <si>
    <t>0100150701</t>
  </si>
  <si>
    <t>0100150801</t>
  </si>
  <si>
    <t>0100150901</t>
  </si>
  <si>
    <t>0100151001</t>
  </si>
  <si>
    <t>0100151101</t>
  </si>
  <si>
    <t>Для каждого иностранного гражданина, участвующего в тестировании, формируется УНИКАЛЬНЫЙ КОД. Код формируется из цифр, и не может повторяться у других участников тестирования. Данный код должен быть отражен в письменной работе иностранного гражданина и звучать при его устном ответе. Правила формирования УНИКАЛЬНОГО КОДА иностранного гражданина описаны в Правилах формирования данных, содержащих информацию об ответах участников тестирования</t>
  </si>
  <si>
    <t>В случае, если иностранный гражданин будет пересдавать тестирование в установленный срок, уникальный код должен остаться таким же, как и в при первом тестировании.</t>
  </si>
  <si>
    <t>Приложение № 6 к приказу минобразования Ростовской области от 27.11.2025_№ 477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</si>
</sst>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mbria"/>
      <family val="1"/>
      <charset val="204"/>
    </font>
    <font>
      <b/>
      <sz val="14"/>
      <color theme="1"/>
      <name val="Cambria"/>
      <family val="1"/>
      <charset val="204"/>
    </font>
    <font>
      <sz val="14"/>
      <color theme="1"/>
      <name val="Cambria"/>
      <family val="1"/>
      <charset val="204"/>
    </font>
    <font>
      <i/>
      <sz val="12"/>
      <color theme="5" tint="-0.249977111117893"/>
      <name val="Cambria"/>
      <family val="1"/>
      <charset val="204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mbria"/>
      <family val="1"/>
      <charset val="204"/>
    </font>
    <font>
      <b/>
      <sz val="12"/>
      <color theme="1"/>
      <name val="Cambria"/>
      <family val="1"/>
      <charset val="204"/>
    </font>
    <font>
      <b/>
      <i/>
      <sz val="12"/>
      <color theme="5" tint="-0.249977111117893"/>
      <name val="Cambria"/>
      <family val="1"/>
      <charset val="204"/>
    </font>
    <font>
      <sz val="10"/>
      <color theme="1"/>
      <name val="Cambria"/>
      <family val="1"/>
      <charset val="204"/>
    </font>
    <font>
      <b/>
      <sz val="10"/>
      <color theme="0"/>
      <name val="Cambria"/>
      <family val="1"/>
      <charset val="204"/>
    </font>
    <font>
      <sz val="11"/>
      <color rgb="FF000000"/>
      <name val="Calibri"/>
      <family val="2"/>
      <scheme val="minor"/>
    </font>
    <font>
      <b/>
      <sz val="12"/>
      <color rgb="FF000000"/>
      <name val="Cambria"/>
      <family val="1"/>
      <charset val="204"/>
    </font>
    <font>
      <u/>
      <sz val="11"/>
      <color theme="10"/>
      <name val="Calibri"/>
      <family val="2"/>
      <scheme val="minor"/>
    </font>
    <font>
      <sz val="16"/>
      <color theme="1"/>
      <name val="Cambria"/>
      <family val="1"/>
      <charset val="204"/>
    </font>
    <font>
      <sz val="11"/>
      <color theme="1"/>
      <name val="Cambria"/>
      <family val="1"/>
      <charset val="204"/>
    </font>
    <font>
      <u/>
      <sz val="16"/>
      <color theme="10"/>
      <name val="Cambria"/>
      <family val="1"/>
      <charset val="204"/>
    </font>
    <font>
      <i/>
      <sz val="14"/>
      <color theme="1"/>
      <name val="Cambria"/>
      <family val="1"/>
      <charset val="204"/>
    </font>
    <font>
      <b/>
      <i/>
      <sz val="14"/>
      <color theme="1"/>
      <name val="Cambria"/>
      <family val="1"/>
      <charset val="204"/>
    </font>
    <font>
      <b/>
      <sz val="14"/>
      <color rgb="FFFF0000"/>
      <name val="Cambr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5"/>
      </patternFill>
    </fill>
  </fills>
  <borders count="23">
    <border>
      <left/>
      <right/>
      <top/>
      <bottom/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 style="medium">
        <color theme="9" tint="-0.24994659260841701"/>
      </right>
      <top/>
      <bottom/>
      <diagonal/>
    </border>
    <border>
      <left style="medium">
        <color theme="9" tint="-0.24994659260841701"/>
      </left>
      <right/>
      <top style="medium">
        <color theme="9" tint="-0.24994659260841701"/>
      </top>
      <bottom/>
      <diagonal/>
    </border>
    <border>
      <left/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/>
      <top/>
      <bottom/>
      <diagonal/>
    </border>
    <border>
      <left/>
      <right style="medium">
        <color theme="9" tint="-0.24994659260841701"/>
      </right>
      <top/>
      <bottom/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/>
      <top/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13" fillId="0" borderId="0"/>
    <xf numFmtId="0" fontId="1" fillId="4" borderId="0" applyNumberFormat="0" applyBorder="0" applyAlignment="0" applyProtection="0"/>
    <xf numFmtId="0" fontId="15" fillId="0" borderId="0" applyNumberFormat="0" applyFill="0" applyBorder="0" applyAlignment="0" applyProtection="0"/>
  </cellStyleXfs>
  <cellXfs count="136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vertical="center" wrapText="1"/>
    </xf>
    <xf numFmtId="49" fontId="8" fillId="2" borderId="2" xfId="0" applyNumberFormat="1" applyFont="1" applyFill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49" fontId="12" fillId="2" borderId="1" xfId="0" applyNumberFormat="1" applyFont="1" applyFill="1" applyBorder="1" applyAlignment="1">
      <alignment vertical="center" wrapText="1"/>
    </xf>
    <xf numFmtId="0" fontId="11" fillId="0" borderId="0" xfId="0" applyFont="1"/>
    <xf numFmtId="0" fontId="11" fillId="0" borderId="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49" fontId="12" fillId="2" borderId="11" xfId="0" applyNumberFormat="1" applyFont="1" applyFill="1" applyBorder="1" applyAlignment="1">
      <alignment horizontal="center" vertical="center" wrapText="1"/>
    </xf>
    <xf numFmtId="49" fontId="12" fillId="2" borderId="12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2" fillId="2" borderId="3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vertical="center"/>
    </xf>
    <xf numFmtId="49" fontId="11" fillId="0" borderId="2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top" wrapText="1"/>
    </xf>
    <xf numFmtId="49" fontId="12" fillId="2" borderId="2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vertical="center"/>
    </xf>
    <xf numFmtId="49" fontId="5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9" fontId="5" fillId="3" borderId="2" xfId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2" fillId="0" borderId="6" xfId="0" applyFont="1" applyBorder="1"/>
    <xf numFmtId="9" fontId="2" fillId="0" borderId="2" xfId="1" applyFont="1" applyBorder="1" applyAlignment="1">
      <alignment horizontal="center" vertical="center"/>
    </xf>
    <xf numFmtId="49" fontId="12" fillId="2" borderId="11" xfId="0" applyNumberFormat="1" applyFont="1" applyFill="1" applyBorder="1" applyAlignment="1">
      <alignment vertical="center" wrapText="1"/>
    </xf>
    <xf numFmtId="0" fontId="2" fillId="0" borderId="2" xfId="0" applyNumberFormat="1" applyFont="1" applyBorder="1" applyAlignment="1">
      <alignment horizontal="center" vertical="center"/>
    </xf>
    <xf numFmtId="9" fontId="2" fillId="0" borderId="2" xfId="1" applyNumberFormat="1" applyFont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5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5" fillId="3" borderId="2" xfId="0" applyNumberFormat="1" applyFont="1" applyFill="1" applyBorder="1" applyAlignment="1">
      <alignment horizontal="center" vertical="center"/>
    </xf>
    <xf numFmtId="0" fontId="16" fillId="0" borderId="0" xfId="0" applyFont="1"/>
    <xf numFmtId="49" fontId="16" fillId="0" borderId="15" xfId="0" applyNumberFormat="1" applyFont="1" applyBorder="1" applyAlignment="1">
      <alignment horizontal="center" vertical="center"/>
    </xf>
    <xf numFmtId="49" fontId="16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49" fontId="16" fillId="0" borderId="2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Border="1"/>
    <xf numFmtId="0" fontId="16" fillId="0" borderId="20" xfId="0" applyFont="1" applyBorder="1" applyAlignment="1">
      <alignment horizontal="center" vertical="center" wrapText="1"/>
    </xf>
    <xf numFmtId="0" fontId="16" fillId="0" borderId="15" xfId="0" applyFont="1" applyBorder="1"/>
    <xf numFmtId="0" fontId="16" fillId="0" borderId="15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49" fontId="1" fillId="4" borderId="15" xfId="3" applyNumberFormat="1" applyBorder="1" applyAlignment="1">
      <alignment horizontal="center" vertical="center"/>
    </xf>
    <xf numFmtId="0" fontId="18" fillId="0" borderId="0" xfId="4" applyFont="1" applyBorder="1"/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16" xfId="0" applyFont="1" applyBorder="1"/>
    <xf numFmtId="49" fontId="4" fillId="0" borderId="16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3" fillId="0" borderId="0" xfId="0" applyFont="1" applyBorder="1"/>
    <xf numFmtId="0" fontId="19" fillId="0" borderId="0" xfId="0" applyFont="1" applyBorder="1"/>
    <xf numFmtId="0" fontId="4" fillId="0" borderId="15" xfId="0" applyFont="1" applyBorder="1"/>
    <xf numFmtId="49" fontId="4" fillId="0" borderId="15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12" fillId="2" borderId="3" xfId="0" applyNumberFormat="1" applyFont="1" applyFill="1" applyBorder="1" applyAlignment="1">
      <alignment horizontal="center" vertical="center" wrapText="1"/>
    </xf>
    <xf numFmtId="49" fontId="16" fillId="0" borderId="19" xfId="0" applyNumberFormat="1" applyFont="1" applyBorder="1"/>
    <xf numFmtId="49" fontId="4" fillId="0" borderId="0" xfId="0" applyNumberFormat="1" applyFont="1" applyBorder="1"/>
    <xf numFmtId="49" fontId="16" fillId="0" borderId="21" xfId="0" applyNumberFormat="1" applyFont="1" applyBorder="1"/>
    <xf numFmtId="49" fontId="4" fillId="0" borderId="17" xfId="0" applyNumberFormat="1" applyFont="1" applyBorder="1"/>
    <xf numFmtId="49" fontId="4" fillId="0" borderId="19" xfId="0" applyNumberFormat="1" applyFont="1" applyBorder="1"/>
    <xf numFmtId="49" fontId="4" fillId="0" borderId="19" xfId="0" applyNumberFormat="1" applyFont="1" applyBorder="1" applyAlignment="1">
      <alignment horizontal="left" vertical="top"/>
    </xf>
    <xf numFmtId="49" fontId="4" fillId="0" borderId="19" xfId="0" applyNumberFormat="1" applyFont="1" applyBorder="1" applyAlignment="1">
      <alignment vertical="top"/>
    </xf>
    <xf numFmtId="49" fontId="4" fillId="0" borderId="21" xfId="0" applyNumberFormat="1" applyFont="1" applyBorder="1"/>
    <xf numFmtId="49" fontId="4" fillId="0" borderId="0" xfId="0" applyNumberFormat="1" applyFont="1"/>
    <xf numFmtId="49" fontId="4" fillId="0" borderId="19" xfId="0" applyNumberFormat="1" applyFont="1" applyBorder="1" applyAlignment="1">
      <alignment horizontal="right" vertical="top"/>
    </xf>
    <xf numFmtId="49" fontId="4" fillId="4" borderId="15" xfId="3" applyNumberFormat="1" applyFont="1" applyBorder="1" applyAlignment="1">
      <alignment horizontal="center" vertical="center"/>
    </xf>
    <xf numFmtId="49" fontId="4" fillId="4" borderId="22" xfId="3" applyNumberFormat="1" applyFont="1" applyBorder="1" applyAlignment="1">
      <alignment horizontal="center" vertical="center"/>
    </xf>
    <xf numFmtId="49" fontId="17" fillId="4" borderId="15" xfId="3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11" fillId="0" borderId="16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21" fillId="0" borderId="2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49" fontId="8" fillId="2" borderId="12" xfId="0" applyNumberFormat="1" applyFont="1" applyFill="1" applyBorder="1" applyAlignment="1">
      <alignment horizontal="center" vertical="center" wrapText="1"/>
    </xf>
    <xf numFmtId="49" fontId="8" fillId="2" borderId="13" xfId="0" applyNumberFormat="1" applyFont="1" applyFill="1" applyBorder="1" applyAlignment="1">
      <alignment horizontal="center" vertical="center" wrapText="1"/>
    </xf>
    <xf numFmtId="49" fontId="8" fillId="2" borderId="9" xfId="0" applyNumberFormat="1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49" fontId="8" fillId="2" borderId="0" xfId="0" applyNumberFormat="1" applyFont="1" applyFill="1" applyBorder="1" applyAlignment="1">
      <alignment horizontal="center"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49" fontId="8" fillId="2" borderId="11" xfId="0" applyNumberFormat="1" applyFont="1" applyFill="1" applyBorder="1" applyAlignment="1">
      <alignment horizontal="center" vertical="center" wrapText="1"/>
    </xf>
    <xf numFmtId="49" fontId="12" fillId="2" borderId="3" xfId="0" applyNumberFormat="1" applyFont="1" applyFill="1" applyBorder="1" applyAlignment="1">
      <alignment horizontal="center" vertical="center" wrapText="1"/>
    </xf>
    <xf numFmtId="49" fontId="12" fillId="2" borderId="9" xfId="0" applyNumberFormat="1" applyFont="1" applyFill="1" applyBorder="1" applyAlignment="1">
      <alignment horizontal="center" vertical="center" wrapText="1"/>
    </xf>
    <xf numFmtId="49" fontId="12" fillId="2" borderId="4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8" fillId="2" borderId="7" xfId="0" applyNumberFormat="1" applyFont="1" applyFill="1" applyBorder="1" applyAlignment="1">
      <alignment horizontal="center" vertical="center" wrapText="1"/>
    </xf>
    <xf numFmtId="49" fontId="8" fillId="2" borderId="10" xfId="0" applyNumberFormat="1" applyFont="1" applyFill="1" applyBorder="1" applyAlignment="1">
      <alignment horizontal="center" vertical="center" wrapText="1"/>
    </xf>
    <xf numFmtId="49" fontId="8" fillId="2" borderId="8" xfId="0" applyNumberFormat="1" applyFont="1" applyFill="1" applyBorder="1" applyAlignment="1">
      <alignment horizontal="center" vertical="center" wrapText="1"/>
    </xf>
    <xf numFmtId="49" fontId="12" fillId="2" borderId="11" xfId="0" applyNumberFormat="1" applyFont="1" applyFill="1" applyBorder="1" applyAlignment="1">
      <alignment horizontal="center" vertical="center" wrapText="1"/>
    </xf>
    <xf numFmtId="49" fontId="12" fillId="2" borderId="12" xfId="0" applyNumberFormat="1" applyFont="1" applyFill="1" applyBorder="1" applyAlignment="1">
      <alignment horizontal="center" vertical="center" wrapText="1"/>
    </xf>
    <xf numFmtId="49" fontId="12" fillId="2" borderId="13" xfId="0" applyNumberFormat="1" applyFont="1" applyFill="1" applyBorder="1" applyAlignment="1">
      <alignment horizontal="center" vertical="center" wrapText="1"/>
    </xf>
    <xf numFmtId="49" fontId="12" fillId="2" borderId="14" xfId="0" applyNumberFormat="1" applyFont="1" applyFill="1" applyBorder="1" applyAlignment="1">
      <alignment horizontal="center" vertical="center" wrapText="1"/>
    </xf>
  </cellXfs>
  <cellStyles count="5">
    <cellStyle name="20% — акцент1" xfId="3" builtinId="30"/>
    <cellStyle name="Normal" xfId="2"/>
    <cellStyle name="Гиперссылка" xfId="4" builtinId="8"/>
    <cellStyle name="Обычный" xfId="0" builtinId="0"/>
    <cellStyle name="Процентный" xfId="1" builtinId="5"/>
  </cellStyles>
  <dxfs count="407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indent="0" justifyLastLine="0" shrinkToFit="0" readingOrder="0"/>
      <border diagonalUp="0" diagonalDown="0" outline="0">
        <left/>
        <right style="medium">
          <color theme="9" tint="-0.2499465926084170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rgb="FF000000"/>
        <name val="Cambria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mbria"/>
        <scheme val="none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indent="0" justifyLastLine="0" shrinkToFit="0" readingOrder="0"/>
      <border diagonalUp="0" diagonalDown="0" outline="0">
        <left/>
        <right style="medium">
          <color theme="9" tint="-0.24994659260841701"/>
        </right>
        <top/>
        <bottom/>
      </border>
    </dxf>
    <dxf>
      <border diagonalUp="0" diagonalDown="0">
        <left style="medium">
          <color theme="9" tint="-0.24994659260841701"/>
        </left>
        <right style="medium">
          <color theme="9" tint="-0.24994659260841701"/>
        </right>
        <top style="medium">
          <color theme="9" tint="-0.24994659260841701"/>
        </top>
        <bottom/>
      </border>
    </dxf>
    <dxf>
      <font>
        <strike val="0"/>
        <outline val="0"/>
        <shadow val="0"/>
        <u val="none"/>
        <vertAlign val="baseline"/>
        <sz val="12"/>
        <color rgb="FF000000"/>
        <name val="Cambria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mbria"/>
        <scheme val="none"/>
      </font>
      <alignment horizontal="general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indent="0" justifyLastLine="0" shrinkToFit="0" readingOrder="0"/>
      <border diagonalUp="0" diagonalDown="0" outline="0">
        <left/>
        <right style="medium">
          <color theme="9" tint="-0.24994659260841701"/>
        </right>
        <top/>
        <bottom/>
      </border>
    </dxf>
    <dxf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rgb="FF000000"/>
        <name val="Cambria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mbria"/>
        <scheme val="none"/>
      </font>
      <alignment horizontal="general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indent="0" justifyLastLine="0" shrinkToFit="0" readingOrder="0"/>
      <border diagonalUp="0" diagonalDown="0" outline="0">
        <left/>
        <right style="medium">
          <color theme="9" tint="-0.24994659260841701"/>
        </right>
        <top/>
        <bottom/>
      </border>
    </dxf>
    <dxf>
      <border diagonalUp="0" diagonalDown="0">
        <left style="medium">
          <color theme="9" tint="-0.24994659260841701"/>
        </left>
        <right style="medium">
          <color theme="9" tint="-0.24994659260841701"/>
        </right>
        <top style="medium">
          <color theme="9" tint="-0.24994659260841701"/>
        </top>
        <bottom/>
      </border>
    </dxf>
    <dxf>
      <font>
        <strike val="0"/>
        <outline val="0"/>
        <shadow val="0"/>
        <u val="none"/>
        <vertAlign val="baseline"/>
        <sz val="12"/>
        <color rgb="FF000000"/>
        <name val="Cambria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mbria"/>
        <scheme val="none"/>
      </font>
      <alignment horizontal="general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indent="0" justifyLastLine="0" shrinkToFit="0" readingOrder="0"/>
      <border diagonalUp="0" diagonalDown="0" outline="0">
        <left/>
        <right style="medium">
          <color theme="9" tint="-0.24994659260841701"/>
        </right>
        <top/>
        <bottom/>
      </border>
    </dxf>
    <dxf>
      <border diagonalUp="0" diagonalDown="0">
        <left style="medium">
          <color theme="9" tint="-0.24994659260841701"/>
        </left>
        <right style="medium">
          <color theme="9" tint="-0.24994659260841701"/>
        </right>
        <top style="medium">
          <color theme="9" tint="-0.24994659260841701"/>
        </top>
        <bottom/>
      </border>
    </dxf>
    <dxf>
      <font>
        <strike val="0"/>
        <outline val="0"/>
        <shadow val="0"/>
        <u val="none"/>
        <vertAlign val="baseline"/>
        <sz val="12"/>
        <color rgb="FF000000"/>
        <name val="Cambria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mbria"/>
        <scheme val="none"/>
      </font>
      <alignment horizontal="general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indent="0" justifyLastLine="0" shrinkToFit="0" readingOrder="0"/>
      <border diagonalUp="0" diagonalDown="0" outline="0">
        <left/>
        <right style="medium">
          <color theme="9" tint="-0.24994659260841701"/>
        </right>
        <top/>
        <bottom/>
      </border>
    </dxf>
    <dxf>
      <border diagonalUp="0" diagonalDown="0">
        <left style="medium">
          <color theme="9" tint="-0.24994659260841701"/>
        </left>
        <right style="medium">
          <color theme="9" tint="-0.24994659260841701"/>
        </right>
        <top style="medium">
          <color theme="9" tint="-0.24994659260841701"/>
        </top>
        <bottom/>
      </border>
    </dxf>
    <dxf>
      <font>
        <strike val="0"/>
        <outline val="0"/>
        <shadow val="0"/>
        <u val="none"/>
        <vertAlign val="baseline"/>
        <sz val="12"/>
        <color rgb="FF000000"/>
        <name val="Cambria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mbria"/>
        <scheme val="none"/>
      </font>
      <alignment horizontal="general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indent="0" justifyLastLine="0" shrinkToFit="0" readingOrder="0"/>
      <border diagonalUp="0" diagonalDown="0" outline="0">
        <left/>
        <right style="medium">
          <color theme="9" tint="-0.24994659260841701"/>
        </right>
        <top/>
        <bottom/>
      </border>
    </dxf>
    <dxf>
      <border diagonalUp="0" diagonalDown="0">
        <left style="medium">
          <color theme="9" tint="-0.24994659260841701"/>
        </left>
        <right style="medium">
          <color theme="9" tint="-0.24994659260841701"/>
        </right>
        <top style="medium">
          <color theme="9" tint="-0.24994659260841701"/>
        </top>
        <bottom/>
      </border>
    </dxf>
    <dxf>
      <font>
        <strike val="0"/>
        <outline val="0"/>
        <shadow val="0"/>
        <u val="none"/>
        <vertAlign val="baseline"/>
        <sz val="12"/>
        <color rgb="FF000000"/>
        <name val="Cambria"/>
        <scheme val="none"/>
      </font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indent="0" justifyLastLine="0" shrinkToFit="0" readingOrder="0"/>
      <border diagonalUp="0" diagonalDown="0" outline="0">
        <left/>
        <right style="medium">
          <color theme="9" tint="-0.24994659260841701"/>
        </right>
        <top/>
        <bottom/>
      </border>
    </dxf>
    <dxf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rgb="FF000000"/>
        <name val="Cambria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mbria"/>
        <scheme val="none"/>
      </font>
      <alignment horizontal="general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indent="0" justifyLastLine="0" shrinkToFit="0" readingOrder="0"/>
      <border diagonalUp="0" diagonalDown="0" outline="0">
        <left/>
        <right style="medium">
          <color theme="9" tint="-0.24994659260841701"/>
        </right>
        <top/>
        <bottom/>
      </border>
    </dxf>
    <dxf>
      <border diagonalUp="0" diagonalDown="0">
        <left style="medium">
          <color theme="9" tint="-0.24994659260841701"/>
        </left>
        <right style="medium">
          <color theme="9" tint="-0.24994659260841701"/>
        </right>
        <top style="medium">
          <color theme="9" tint="-0.24994659260841701"/>
        </top>
        <bottom/>
      </border>
    </dxf>
    <dxf>
      <font>
        <strike val="0"/>
        <outline val="0"/>
        <shadow val="0"/>
        <u val="none"/>
        <vertAlign val="baseline"/>
        <sz val="12"/>
        <color rgb="FF000000"/>
        <name val="Cambria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mbria"/>
        <scheme val="none"/>
      </font>
      <alignment horizontal="general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/>
        <strike val="0"/>
        <outline val="0"/>
        <shadow val="0"/>
        <u val="none"/>
        <vertAlign val="baseline"/>
        <sz val="12"/>
        <color rgb="FF000000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 style="medium">
          <color theme="9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indent="0" justifyLastLine="0" shrinkToFit="0" readingOrder="0"/>
      <border diagonalUp="0" diagonalDown="0" outline="0">
        <left/>
        <right style="medium">
          <color theme="9" tint="-0.24994659260841701"/>
        </right>
        <top/>
        <bottom/>
      </border>
    </dxf>
    <dxf>
      <border diagonalUp="0" diagonalDown="0">
        <left style="medium">
          <color theme="9" tint="-0.24994659260841701"/>
        </left>
        <right style="medium">
          <color theme="9" tint="-0.24994659260841701"/>
        </right>
        <top style="medium">
          <color theme="9" tint="-0.24994659260841701"/>
        </top>
        <bottom/>
      </border>
    </dxf>
    <dxf>
      <font>
        <strike val="0"/>
        <outline val="0"/>
        <shadow val="0"/>
        <u val="none"/>
        <vertAlign val="baseline"/>
        <sz val="12"/>
        <color rgb="FF000000"/>
        <name val="Cambria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mbria"/>
        <scheme val="none"/>
      </font>
      <alignment horizontal="general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indent="0" justifyLastLine="0" shrinkToFit="0" readingOrder="0"/>
      <border diagonalUp="0" diagonalDown="0" outline="0">
        <left/>
        <right style="medium">
          <color theme="9" tint="-0.24994659260841701"/>
        </right>
        <top/>
        <bottom/>
      </border>
    </dxf>
    <dxf>
      <border diagonalUp="0" diagonalDown="0">
        <left style="medium">
          <color theme="9" tint="-0.24994659260841701"/>
        </left>
        <right style="medium">
          <color theme="9" tint="-0.24994659260841701"/>
        </right>
        <top style="medium">
          <color theme="9" tint="-0.24994659260841701"/>
        </top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mbria"/>
        <scheme val="none"/>
      </font>
      <alignment horizontal="general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Таблица1" displayName="Таблица1" ref="A4:T7" totalsRowShown="0" headerRowDxfId="406" dataDxfId="405" tableBorderDxfId="404">
  <autoFilter ref="A4:T7"/>
  <tableColumns count="20">
    <tableColumn id="1" name="№ п/п" dataDxfId="403"/>
    <tableColumn id="12" name="Класс" dataDxfId="402">
      <calculatedColumnFormula>"1 класс"</calculatedColumnFormula>
    </tableColumn>
    <tableColumn id="2" name="Уникальный код" dataDxfId="401"/>
    <tableColumn id="15" name="Гражданство" dataDxfId="400"/>
    <tableColumn id="14" name="Дата проведения тестирования" dataDxfId="399"/>
    <tableColumn id="13" name="Вариант диагности-ческих материалов" dataDxfId="398"/>
    <tableColumn id="3" name="Д1" dataDxfId="397"/>
    <tableColumn id="4" name="Д2" dataDxfId="396"/>
    <tableColumn id="20" name="М1" dataDxfId="395"/>
    <tableColumn id="6" name="М2" dataDxfId="394"/>
    <tableColumn id="7" name="М3" dataDxfId="393"/>
    <tableColumn id="5" name="С1" dataDxfId="392"/>
    <tableColumn id="8" name="С2" dataDxfId="391"/>
    <tableColumn id="9" name="ЛГ1" dataDxfId="390"/>
    <tableColumn id="10" name="ЛГ2" dataDxfId="389"/>
    <tableColumn id="11" name="ЛГ3" dataDxfId="388"/>
    <tableColumn id="16" name="Общее количество  ПБ _x000a_(из 10)" dataDxfId="387">
      <calculatedColumnFormula>SUM(Таблица1[[#This Row],[Д1]:[ЛГ3]])</calculatedColumnFormula>
    </tableColumn>
    <tableColumn id="22" name="Процент от максимального количества ПБ" dataDxfId="386" dataCellStyle="Процентный">
      <calculatedColumnFormula>Таблица1[[#This Row],[Общее количество  ПБ 
(из 10)]]/10</calculatedColumnFormula>
    </tableColumn>
    <tableColumn id="21" name="Достижение 9 ПБ _x000a_за УЧ" dataDxfId="385"/>
    <tableColumn id="18" name="Успешность прохождения тестирования_x000a_(да / нет)" dataDxfId="384"/>
  </tableColumns>
  <tableStyleInfo name="TableStyleLight14" showFirstColumn="0" showLastColumn="0" showRowStripes="1" showColumnStripes="0"/>
</table>
</file>

<file path=xl/tables/table10.xml><?xml version="1.0" encoding="utf-8"?>
<table xmlns="http://schemas.openxmlformats.org/spreadsheetml/2006/main" id="10" name="Таблица10" displayName="Таблица10" ref="A4:AL7" totalsRowShown="0" headerRowDxfId="80" dataDxfId="79" tableBorderDxfId="78">
  <autoFilter ref="A4:AL7"/>
  <tableColumns count="38">
    <tableColumn id="1" name="№ п/п" dataDxfId="77"/>
    <tableColumn id="19" name="Класс" dataDxfId="76">
      <calculatedColumnFormula>"10 класс"</calculatedColumnFormula>
    </tableColumn>
    <tableColumn id="2" name="Уникальный код" dataDxfId="75"/>
    <tableColumn id="15" name="Гражданство" dataDxfId="74"/>
    <tableColumn id="14" name="Дата проведения тестирования" dataDxfId="73"/>
    <tableColumn id="13" name="Вариант УЧ" dataDxfId="72"/>
    <tableColumn id="3" name="Д1" dataDxfId="71"/>
    <tableColumn id="4" name="Д2" dataDxfId="70"/>
    <tableColumn id="6" name="М1" dataDxfId="69"/>
    <tableColumn id="7" name="М2" dataDxfId="68"/>
    <tableColumn id="8" name="М3" dataDxfId="67"/>
    <tableColumn id="42" name="Ч1" dataDxfId="66"/>
    <tableColumn id="9" name="Ч2" dataDxfId="65"/>
    <tableColumn id="10" name="Ч3" dataDxfId="64"/>
    <tableColumn id="25" name="П1" dataDxfId="63"/>
    <tableColumn id="24" name="П2" dataDxfId="62"/>
    <tableColumn id="36" name="Вариант ПЧ" dataDxfId="61"/>
    <tableColumn id="35" name="З5" dataDxfId="60"/>
    <tableColumn id="34" name="З6" dataDxfId="59"/>
    <tableColumn id="33" name="З7" dataDxfId="58"/>
    <tableColumn id="32" name="З8" dataDxfId="57"/>
    <tableColumn id="29" name="И1" dataDxfId="56"/>
    <tableColumn id="28" name="И2" dataDxfId="55"/>
    <tableColumn id="27" name="И3" dataDxfId="54"/>
    <tableColumn id="26" name="И4" dataDxfId="53"/>
    <tableColumn id="44" name="З10" dataDxfId="52"/>
    <tableColumn id="43" name="З11" dataDxfId="51"/>
    <tableColumn id="11" name="З12" dataDxfId="50"/>
    <tableColumn id="5" name="З13" dataDxfId="49"/>
    <tableColumn id="17" name="З14" dataDxfId="48"/>
    <tableColumn id="12" name="З15" dataDxfId="47"/>
    <tableColumn id="16" name="Сумма ПБ за УЧ" dataDxfId="46">
      <calculatedColumnFormula>SUM(Таблица10[[#This Row],[Д1]:[П2]])</calculatedColumnFormula>
    </tableColumn>
    <tableColumn id="37" name="Сумма ПБ за ПЧ" dataDxfId="45">
      <calculatedColumnFormula>SUM(Таблица10[[#This Row],[З5]:[З15]])</calculatedColumnFormula>
    </tableColumn>
    <tableColumn id="38" name="Общее количество  ПБ" dataDxfId="44">
      <calculatedColumnFormula>SUM(Таблица10[[#This Row],[Сумма ПБ за УЧ]:[Сумма ПБ за ПЧ]])</calculatedColumnFormula>
    </tableColumn>
    <tableColumn id="45" name="Процент от макс. количества ПБ" dataDxfId="43" dataCellStyle="Процентный">
      <calculatedColumnFormula>Таблица10[[#This Row],[Общее количество  ПБ]]/24</calculatedColumnFormula>
    </tableColumn>
    <tableColumn id="47" name="Достижение _x000a_22 ПБ _x000a_(мин.ПБ успешности)" dataDxfId="42" dataCellStyle="Процентный"/>
    <tableColumn id="41" name="Достижение_x000a_9 ПБ _x000a_за УЧ" dataDxfId="41"/>
    <tableColumn id="18" name="Успешность прохождения тестирования_x000a_(да / нет)" dataDxfId="40"/>
  </tableColumns>
  <tableStyleInfo name="TableStyleLight14" showFirstColumn="0" showLastColumn="0" showRowStripes="1" showColumnStripes="0"/>
</table>
</file>

<file path=xl/tables/table11.xml><?xml version="1.0" encoding="utf-8"?>
<table xmlns="http://schemas.openxmlformats.org/spreadsheetml/2006/main" id="11" name="Таблица11" displayName="Таблица11" ref="A4:AL7" totalsRowShown="0" headerRowDxfId="39" dataDxfId="38">
  <autoFilter ref="A4:AL7"/>
  <tableColumns count="38">
    <tableColumn id="1" name="№ п/п" dataDxfId="37"/>
    <tableColumn id="19" name="Класс" dataDxfId="36">
      <calculatedColumnFormula>"11 класс"</calculatedColumnFormula>
    </tableColumn>
    <tableColumn id="2" name="Уникальный код" dataDxfId="35"/>
    <tableColumn id="15" name="Гражданство" dataDxfId="34"/>
    <tableColumn id="14" name="Дата проведения тестирования" dataDxfId="33"/>
    <tableColumn id="13" name="Вариант УЧ" dataDxfId="32"/>
    <tableColumn id="3" name="Д1" dataDxfId="31"/>
    <tableColumn id="4" name="Д2" dataDxfId="30"/>
    <tableColumn id="6" name="М1" dataDxfId="29"/>
    <tableColumn id="7" name="М2" dataDxfId="28"/>
    <tableColumn id="8" name="М3" dataDxfId="27"/>
    <tableColumn id="42" name="Ч1" dataDxfId="26"/>
    <tableColumn id="9" name="Ч2" dataDxfId="25"/>
    <tableColumn id="10" name="Ч3" dataDxfId="24"/>
    <tableColumn id="25" name="П1" dataDxfId="23"/>
    <tableColumn id="24" name="П2" dataDxfId="22"/>
    <tableColumn id="36" name="Вариант ПЧ" dataDxfId="21"/>
    <tableColumn id="35" name="З5" dataDxfId="20"/>
    <tableColumn id="34" name="З6" dataDxfId="19"/>
    <tableColumn id="33" name="З7" dataDxfId="18"/>
    <tableColumn id="32" name="З8" dataDxfId="17"/>
    <tableColumn id="29" name="З9" dataDxfId="16"/>
    <tableColumn id="28" name="З10" dataDxfId="15"/>
    <tableColumn id="27" name="З11" dataDxfId="14"/>
    <tableColumn id="26" name="З12" dataDxfId="13"/>
    <tableColumn id="44" name="З13" dataDxfId="12"/>
    <tableColumn id="43" name="Р1" dataDxfId="11"/>
    <tableColumn id="11" name="Р2" dataDxfId="10"/>
    <tableColumn id="5" name="Р3" dataDxfId="9"/>
    <tableColumn id="17" name="Р4" dataDxfId="8"/>
    <tableColumn id="12" name="Р5" dataDxfId="7"/>
    <tableColumn id="16" name="Сумма ПБ за УЧ" dataDxfId="6">
      <calculatedColumnFormula>SUM(Таблица11[[#This Row],[Д1]:[П2]])</calculatedColumnFormula>
    </tableColumn>
    <tableColumn id="37" name="Сумма ПБ за ПЧ" dataDxfId="5">
      <calculatedColumnFormula>SUM(Таблица11[[#This Row],[З5]:[Р5]])</calculatedColumnFormula>
    </tableColumn>
    <tableColumn id="38" name="Общее количество  ПБ" dataDxfId="4">
      <calculatedColumnFormula>SUM(Таблица11[[#This Row],[Сумма ПБ за УЧ]:[Сумма ПБ за ПЧ]])</calculatedColumnFormula>
    </tableColumn>
    <tableColumn id="45" name="Процент от макс. количества ПБ" dataDxfId="3" dataCellStyle="Процентный">
      <calculatedColumnFormula>Таблица11[[#This Row],[Общее количество  ПБ]]/24</calculatedColumnFormula>
    </tableColumn>
    <tableColumn id="47" name="Достижение _x000a_22 ПБ _x000a_(мин.ПБ успешности)" dataDxfId="2" dataCellStyle="Процентный"/>
    <tableColumn id="41" name="Достижение_x000a_9 ПБ _x000a_за УЧ" dataDxfId="1"/>
    <tableColumn id="18" name="Успешность прохождения тестирования_x000a_(да / нет)" dataDxfId="0"/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id="2" name="Таблица2" displayName="Таблица2" ref="A4:AH7" totalsRowShown="0" headerRowDxfId="383" dataDxfId="382" tableBorderDxfId="381">
  <autoFilter ref="A4:AH7"/>
  <tableColumns count="34">
    <tableColumn id="1" name="№ п/п" dataDxfId="380"/>
    <tableColumn id="11" name="Класс" dataDxfId="379">
      <calculatedColumnFormula>"2 класс"</calculatedColumnFormula>
    </tableColumn>
    <tableColumn id="2" name="Уникальный код" dataDxfId="378"/>
    <tableColumn id="15" name="Гражданство" dataDxfId="377"/>
    <tableColumn id="14" name="Дата проведения тестирования" dataDxfId="376"/>
    <tableColumn id="13" name="Вариант УЧ" dataDxfId="375"/>
    <tableColumn id="3" name=" Д1" dataDxfId="374"/>
    <tableColumn id="4" name=" Д2" dataDxfId="373"/>
    <tableColumn id="6" name=" Д3" dataDxfId="372"/>
    <tableColumn id="7" name="М1" dataDxfId="371"/>
    <tableColumn id="5" name=" М2" dataDxfId="370"/>
    <tableColumn id="8" name="Ч1" dataDxfId="369"/>
    <tableColumn id="9" name="Ч2" dataDxfId="368"/>
    <tableColumn id="10" name="Ч3" dataDxfId="367"/>
    <tableColumn id="25" name="П1" dataDxfId="366"/>
    <tableColumn id="24" name="П2" dataDxfId="365"/>
    <tableColumn id="36" name="Вариант ПЧ" dataDxfId="364"/>
    <tableColumn id="35" name="З5" dataDxfId="363"/>
    <tableColumn id="34" name="З6" dataDxfId="362"/>
    <tableColumn id="33" name="З7" dataDxfId="361"/>
    <tableColumn id="32" name="З8-1" dataDxfId="360"/>
    <tableColumn id="31" name="З8-2" dataDxfId="359"/>
    <tableColumn id="30" name="З8-3" dataDxfId="358"/>
    <tableColumn id="29" name="З9" dataDxfId="357"/>
    <tableColumn id="28" name="З10" dataDxfId="356"/>
    <tableColumn id="27" name="Т1" dataDxfId="355"/>
    <tableColumn id="26" name="Т2" dataDxfId="354"/>
    <tableColumn id="16" name="Сумма ПБ за УЧ" dataDxfId="353">
      <calculatedColumnFormula>SUM(Таблица2[[#This Row],[ Д1]:[П2]])</calculatedColumnFormula>
    </tableColumn>
    <tableColumn id="37" name="Сумма ПБ за ПЧ" dataDxfId="352">
      <calculatedColumnFormula>SUM(Таблица2[[#This Row],[З5]:[Т2]])</calculatedColumnFormula>
    </tableColumn>
    <tableColumn id="38" name="Общее количество  ПБ" dataDxfId="351">
      <calculatedColumnFormula>SUM(AB5,AC5)</calculatedColumnFormula>
    </tableColumn>
    <tableColumn id="41" name="Процент от макс. количества ПБ" dataDxfId="350" dataCellStyle="Процентный">
      <calculatedColumnFormula>Таблица2[[#This Row],[Общее количество  ПБ]]/20</calculatedColumnFormula>
    </tableColumn>
    <tableColumn id="19" name="Достижение _x000a_18 ПБ _x000a_(мин.ПБ успешности)" dataDxfId="349" dataCellStyle="Процентный"/>
    <tableColumn id="18" name="Достижение_x000a_ 9 ПБ _x000a_за УЧ" dataDxfId="348"/>
    <tableColumn id="42" name="Успешность прохождения тестирования_x000a_(да / нет)" dataDxfId="347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4" name="Таблица3" displayName="Таблица3" ref="A4:AG7" totalsRowShown="0" headerRowDxfId="346" dataDxfId="345" tableBorderDxfId="344">
  <autoFilter ref="A4:AG7"/>
  <tableColumns count="33">
    <tableColumn id="1" name="№ п/п" dataDxfId="343"/>
    <tableColumn id="5" name="Класс" dataDxfId="342">
      <calculatedColumnFormula>"3 класс"</calculatedColumnFormula>
    </tableColumn>
    <tableColumn id="2" name="Уникальный код" dataDxfId="341"/>
    <tableColumn id="15" name="Гражданство" dataDxfId="340"/>
    <tableColumn id="14" name="Дата проведения тестирования" dataDxfId="339"/>
    <tableColumn id="13" name="Вариант УЧ" dataDxfId="338"/>
    <tableColumn id="3" name="Д1" dataDxfId="337"/>
    <tableColumn id="4" name="Д2" dataDxfId="336"/>
    <tableColumn id="6" name="М1" dataDxfId="335"/>
    <tableColumn id="7" name="М2" dataDxfId="334"/>
    <tableColumn id="8" name="Ч1" dataDxfId="333"/>
    <tableColumn id="42" name="Ч2" dataDxfId="332"/>
    <tableColumn id="9" name="Ч3" dataDxfId="331"/>
    <tableColumn id="10" name="П1" dataDxfId="330"/>
    <tableColumn id="25" name="П2" dataDxfId="329"/>
    <tableColumn id="24" name="П3" dataDxfId="328"/>
    <tableColumn id="36" name="Вариант ПЧ" dataDxfId="327"/>
    <tableColumn id="35" name="З5" dataDxfId="326"/>
    <tableColumn id="34" name="З6" dataDxfId="325"/>
    <tableColumn id="33" name="З7" dataDxfId="324"/>
    <tableColumn id="32" name="З8" dataDxfId="323"/>
    <tableColumn id="29" name="З9" dataDxfId="322"/>
    <tableColumn id="28" name="З10" dataDxfId="321"/>
    <tableColumn id="27" name="З11" dataDxfId="320"/>
    <tableColumn id="44" name="Т1" dataDxfId="319"/>
    <tableColumn id="43" name="Т2" dataDxfId="318"/>
    <tableColumn id="16" name="Сумма ПБ за УЧ" dataDxfId="317">
      <calculatedColumnFormula>SUM(Таблица3[[#This Row],[Д1]:[П3]])</calculatedColumnFormula>
    </tableColumn>
    <tableColumn id="37" name="Сумма ПБ за ПЧ" dataDxfId="316">
      <calculatedColumnFormula>SUM(Таблица3[[#This Row],[З5]:[Т2]])</calculatedColumnFormula>
    </tableColumn>
    <tableColumn id="38" name="Общее количество  ПБ" dataDxfId="315">
      <calculatedColumnFormula>SUM(Таблица3[[#This Row],[Сумма ПБ за УЧ]:[Сумма ПБ за ПЧ]])</calculatedColumnFormula>
    </tableColumn>
    <tableColumn id="45" name="Процент от макс. количества ПБ" dataDxfId="314" dataCellStyle="Процентный">
      <calculatedColumnFormula>Таблица3[[#This Row],[Общее количество  ПБ]]/20</calculatedColumnFormula>
    </tableColumn>
    <tableColumn id="47" name="Достижение _x000a_18 ПБ _x000a_(мин.ПБ успешности)" dataDxfId="313" dataCellStyle="Процентный"/>
    <tableColumn id="41" name="Достижение _x000a_9 ПБ _x000a_за УЧ" dataDxfId="312"/>
    <tableColumn id="18" name="Успешность прохождения тестирования_x000a_(да / нет)" dataDxfId="311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id="5" name="Таблица4" displayName="Таблица4" ref="A4:AH7" totalsRowShown="0" headerRowDxfId="310" dataDxfId="309" tableBorderDxfId="308">
  <autoFilter ref="A4:AH7"/>
  <tableColumns count="34">
    <tableColumn id="1" name="№ п/п" dataDxfId="307"/>
    <tableColumn id="5" name="Класс" dataDxfId="306">
      <calculatedColumnFormula>"4 класс"</calculatedColumnFormula>
    </tableColumn>
    <tableColumn id="2" name="Уникальный код" dataDxfId="305"/>
    <tableColumn id="15" name="Гражданство" dataDxfId="304"/>
    <tableColumn id="14" name="Дата проведения тестирования" dataDxfId="303"/>
    <tableColumn id="13" name="Вариант УЧ" dataDxfId="302"/>
    <tableColumn id="3" name="Д1" dataDxfId="301"/>
    <tableColumn id="4" name="Д2" dataDxfId="300"/>
    <tableColumn id="6" name="М1" dataDxfId="299"/>
    <tableColumn id="7" name="М2" dataDxfId="298"/>
    <tableColumn id="8" name="Ч1" dataDxfId="297"/>
    <tableColumn id="42" name="Ч2" dataDxfId="296"/>
    <tableColumn id="9" name="Ч3" dataDxfId="295"/>
    <tableColumn id="10" name="П1" dataDxfId="294"/>
    <tableColumn id="25" name="П2" dataDxfId="293"/>
    <tableColumn id="24" name="П3" dataDxfId="292"/>
    <tableColumn id="36" name="Вариант ПЧ" dataDxfId="291"/>
    <tableColumn id="35" name="З5" dataDxfId="290"/>
    <tableColumn id="34" name="З6" dataDxfId="289"/>
    <tableColumn id="33" name="З7" dataDxfId="288"/>
    <tableColumn id="32" name="З8" dataDxfId="287"/>
    <tableColumn id="29" name="З9" dataDxfId="286"/>
    <tableColumn id="28" name="З10" dataDxfId="285"/>
    <tableColumn id="27" name="З11" dataDxfId="284"/>
    <tableColumn id="26" name="Т1" dataDxfId="283"/>
    <tableColumn id="44" name="Т2" dataDxfId="282"/>
    <tableColumn id="43" name="Т3" dataDxfId="281"/>
    <tableColumn id="16" name="Сумма ПБ за УЧ" dataDxfId="280">
      <calculatedColumnFormula>SUM(Таблица4[[#This Row],[Д1]:[П3]])</calculatedColumnFormula>
    </tableColumn>
    <tableColumn id="37" name="Сумма ПБ за ПЧ" dataDxfId="279">
      <calculatedColumnFormula>SUM(Таблица4[[#This Row],[З5]:[Т3]])</calculatedColumnFormula>
    </tableColumn>
    <tableColumn id="38" name="Общее количество  ПБ" dataDxfId="278">
      <calculatedColumnFormula>SUM(Таблица4[[#This Row],[Сумма ПБ за УЧ]:[Сумма ПБ за ПЧ]])</calculatedColumnFormula>
    </tableColumn>
    <tableColumn id="45" name="Процент от макс. количества ПБ" dataDxfId="277" dataCellStyle="Процентный">
      <calculatedColumnFormula>Таблица4[[#This Row],[Общее количество  ПБ]]/20</calculatedColumnFormula>
    </tableColumn>
    <tableColumn id="47" name="Достижение_x000a_ 18 ПБ _x000a_(мин.ПБ успешности)" dataDxfId="276" dataCellStyle="Процентный"/>
    <tableColumn id="41" name="Достижение_x000a_ 9 ПБ _x000a_за УЧ" dataDxfId="275"/>
    <tableColumn id="18" name="Успешность прохождения тестирования_x000a_(да / нет)" dataDxfId="274"/>
  </tableColumns>
  <tableStyleInfo name="TableStyleLight14" showFirstColumn="0" showLastColumn="0" showRowStripes="1" showColumnStripes="0"/>
</table>
</file>

<file path=xl/tables/table5.xml><?xml version="1.0" encoding="utf-8"?>
<table xmlns="http://schemas.openxmlformats.org/spreadsheetml/2006/main" id="3" name="Таблица5" displayName="Таблица5" ref="A4:AH7" totalsRowShown="0" headerRowDxfId="273" dataDxfId="272" tableBorderDxfId="271">
  <autoFilter ref="A4:AH7"/>
  <tableColumns count="34">
    <tableColumn id="1" name="№ п/п" dataDxfId="270"/>
    <tableColumn id="11" name="Класс" dataDxfId="269">
      <calculatedColumnFormula>"5 класс"</calculatedColumnFormula>
    </tableColumn>
    <tableColumn id="2" name="Уникальный код" dataDxfId="268"/>
    <tableColumn id="15" name="Гражданство" dataDxfId="267"/>
    <tableColumn id="14" name="Дата проведения тестирования" dataDxfId="266"/>
    <tableColumn id="13" name="Вариант УЧ" dataDxfId="265"/>
    <tableColumn id="3" name="Д1" dataDxfId="264"/>
    <tableColumn id="4" name="Д2" dataDxfId="263"/>
    <tableColumn id="6" name="М1" dataDxfId="262"/>
    <tableColumn id="7" name="М2" dataDxfId="261"/>
    <tableColumn id="8" name="Ч1" dataDxfId="260"/>
    <tableColumn id="42" name="Ч2" dataDxfId="259"/>
    <tableColumn id="9" name="Ч3" dataDxfId="258"/>
    <tableColumn id="10" name="П1" dataDxfId="257"/>
    <tableColumn id="25" name="П2" dataDxfId="256"/>
    <tableColumn id="24" name="П3" dataDxfId="255"/>
    <tableColumn id="36" name="Вариант ПЧ" dataDxfId="254"/>
    <tableColumn id="35" name="З5" dataDxfId="253"/>
    <tableColumn id="34" name="З6" dataDxfId="252"/>
    <tableColumn id="33" name="З7" dataDxfId="251"/>
    <tableColumn id="32" name="З8" dataDxfId="250"/>
    <tableColumn id="29" name="З9" dataDxfId="249"/>
    <tableColumn id="28" name="З10" dataDxfId="248"/>
    <tableColumn id="27" name="З11" dataDxfId="247"/>
    <tableColumn id="26" name="З12" dataDxfId="246"/>
    <tableColumn id="44" name="Т1" dataDxfId="245"/>
    <tableColumn id="43" name="Т2" dataDxfId="244"/>
    <tableColumn id="16" name="Сумма ПБ за УЧ" dataDxfId="243">
      <calculatedColumnFormula>SUM(Таблица5[[#This Row],[Д1]:[П3]])</calculatedColumnFormula>
    </tableColumn>
    <tableColumn id="37" name="Сумма ПБ за ПЧ" dataDxfId="242">
      <calculatedColumnFormula>SUM(Таблица5[[#This Row],[З5]:[Т2]])</calculatedColumnFormula>
    </tableColumn>
    <tableColumn id="38" name="Общее количество  ПБ" dataDxfId="241">
      <calculatedColumnFormula>SUM(Таблица5[[#This Row],[Сумма ПБ за УЧ]:[Сумма ПБ за ПЧ]])</calculatedColumnFormula>
    </tableColumn>
    <tableColumn id="45" name="Процент от макс. количества ПБ" dataDxfId="240" dataCellStyle="Процентный">
      <calculatedColumnFormula>Таблица5[[#This Row],[Общее количество  ПБ]]/20</calculatedColumnFormula>
    </tableColumn>
    <tableColumn id="47" name="Достижение _x000a_18 ПБ _x000a_(мин.ПБ успешности)" dataDxfId="239" dataCellStyle="Процентный"/>
    <tableColumn id="41" name="Достижение_x000a_ 9 ПБ _x000a_за УЧ" dataDxfId="238"/>
    <tableColumn id="18" name="Успешность прохождения тестирования_x000a_(да / нет)" dataDxfId="237"/>
  </tableColumns>
  <tableStyleInfo name="TableStyleLight14" showFirstColumn="0" showLastColumn="0" showRowStripes="1" showColumnStripes="0"/>
</table>
</file>

<file path=xl/tables/table6.xml><?xml version="1.0" encoding="utf-8"?>
<table xmlns="http://schemas.openxmlformats.org/spreadsheetml/2006/main" id="6" name="Таблица6" displayName="Таблица6" ref="A4:AJ7" totalsRowShown="0" headerRowDxfId="236" dataDxfId="235" tableBorderDxfId="234">
  <autoFilter ref="A4:AJ7"/>
  <tableColumns count="36">
    <tableColumn id="1" name="№ п/п" dataDxfId="233"/>
    <tableColumn id="12" name="Класс" dataDxfId="232">
      <calculatedColumnFormula>"6 класс"</calculatedColumnFormula>
    </tableColumn>
    <tableColumn id="2" name="Уникальный код" dataDxfId="231"/>
    <tableColumn id="15" name="Гражданство" dataDxfId="230"/>
    <tableColumn id="14" name="Дата проведения тестирования" dataDxfId="229"/>
    <tableColumn id="13" name="Вариант УЧ" dataDxfId="228"/>
    <tableColumn id="3" name="Д1" dataDxfId="227"/>
    <tableColumn id="4" name="М1" dataDxfId="226"/>
    <tableColumn id="6" name="М2" dataDxfId="225"/>
    <tableColumn id="7" name="Ч1" dataDxfId="224"/>
    <tableColumn id="8" name="Ч2" dataDxfId="223"/>
    <tableColumn id="42" name="Ч3" dataDxfId="222"/>
    <tableColumn id="9" name="П1" dataDxfId="221"/>
    <tableColumn id="10" name="П2" dataDxfId="220"/>
    <tableColumn id="25" name="П3" dataDxfId="219"/>
    <tableColumn id="24" name="П4" dataDxfId="218"/>
    <tableColumn id="36" name="Вариант ПЧ" dataDxfId="217"/>
    <tableColumn id="35" name="З5" dataDxfId="216"/>
    <tableColumn id="34" name="З6" dataDxfId="215"/>
    <tableColumn id="33" name="З7" dataDxfId="214"/>
    <tableColumn id="32" name="З8" dataDxfId="213"/>
    <tableColumn id="29" name="З9" dataDxfId="212"/>
    <tableColumn id="28" name="З10" dataDxfId="211"/>
    <tableColumn id="27" name="З11" dataDxfId="210"/>
    <tableColumn id="26" name="З12" dataDxfId="209"/>
    <tableColumn id="44" name="Т1" dataDxfId="208"/>
    <tableColumn id="43" name="Т2" dataDxfId="207"/>
    <tableColumn id="11" name="Р1" dataDxfId="206"/>
    <tableColumn id="5" name="Р2" dataDxfId="205"/>
    <tableColumn id="16" name="Сумма ПБ за УЧ" dataDxfId="204">
      <calculatedColumnFormula>SUM(Таблица6[[#This Row],[Д1]:[П4]])</calculatedColumnFormula>
    </tableColumn>
    <tableColumn id="37" name="Сумма ПБ за ПЧ" dataDxfId="203">
      <calculatedColumnFormula>SUM(Таблица6[[#This Row],[З5]:[Р2]])</calculatedColumnFormula>
    </tableColumn>
    <tableColumn id="38" name="Общее количество  ПБ" dataDxfId="202">
      <calculatedColumnFormula>SUM(Таблица6[[#This Row],[Сумма ПБ за УЧ]:[Сумма ПБ за ПЧ]])</calculatedColumnFormula>
    </tableColumn>
    <tableColumn id="45" name="Процент от макс. количества ПБ" dataDxfId="201" dataCellStyle="Процентный">
      <calculatedColumnFormula>Таблица6[[#This Row],[Общее количество  ПБ]]/22</calculatedColumnFormula>
    </tableColumn>
    <tableColumn id="47" name="Достижение _x000a_20 ПБ _x000a_(мин.ПБ успешности)" dataDxfId="200" dataCellStyle="Процентный"/>
    <tableColumn id="41" name="Достижение_x000a_9 ПБ _x000a_за УЧ" dataDxfId="199"/>
    <tableColumn id="18" name="Успешность прохождения тестирования_x000a_(да / нет)" dataDxfId="198"/>
  </tableColumns>
  <tableStyleInfo name="TableStyleLight14" showFirstColumn="0" showLastColumn="0" showRowStripes="1" showColumnStripes="0"/>
</table>
</file>

<file path=xl/tables/table7.xml><?xml version="1.0" encoding="utf-8"?>
<table xmlns="http://schemas.openxmlformats.org/spreadsheetml/2006/main" id="7" name="Таблица7" displayName="Таблица7" ref="A4:AJ7" totalsRowShown="0" headerRowDxfId="197" dataDxfId="196" tableBorderDxfId="195">
  <autoFilter ref="A4:AJ7"/>
  <tableColumns count="36">
    <tableColumn id="1" name="№ п/п" dataDxfId="194"/>
    <tableColumn id="17" name="Класс" dataDxfId="193">
      <calculatedColumnFormula>"7 класс"</calculatedColumnFormula>
    </tableColumn>
    <tableColumn id="2" name="Уникальный код" dataDxfId="192"/>
    <tableColumn id="15" name="Гражданство" dataDxfId="191"/>
    <tableColumn id="14" name="Дата проведения тестирования" dataDxfId="190"/>
    <tableColumn id="13" name="Вариант УЧ" dataDxfId="189"/>
    <tableColumn id="3" name="Д1" dataDxfId="188"/>
    <tableColumn id="4" name="М1" dataDxfId="187"/>
    <tableColumn id="6" name="М2" dataDxfId="186"/>
    <tableColumn id="7" name="Ч1" dataDxfId="185"/>
    <tableColumn id="8" name="Ч2" dataDxfId="184"/>
    <tableColumn id="42" name="Ч3" dataDxfId="183"/>
    <tableColumn id="9" name="П1" dataDxfId="182"/>
    <tableColumn id="10" name="П2" dataDxfId="181"/>
    <tableColumn id="25" name="П3" dataDxfId="180"/>
    <tableColumn id="24" name="П4" dataDxfId="179"/>
    <tableColumn id="36" name="Вариант ПЧ" dataDxfId="178"/>
    <tableColumn id="35" name="З5" dataDxfId="177"/>
    <tableColumn id="34" name="З6" dataDxfId="176"/>
    <tableColumn id="33" name="З7" dataDxfId="175"/>
    <tableColumn id="32" name="З8" dataDxfId="174"/>
    <tableColumn id="29" name="З9" dataDxfId="173"/>
    <tableColumn id="28" name="З10" dataDxfId="172"/>
    <tableColumn id="27" name="З11" dataDxfId="171"/>
    <tableColumn id="26" name="З12" dataDxfId="170"/>
    <tableColumn id="44" name="Р1" dataDxfId="169"/>
    <tableColumn id="43" name="Р2" dataDxfId="168"/>
    <tableColumn id="11" name="Р3" dataDxfId="167"/>
    <tableColumn id="5" name="Р4" dataDxfId="166"/>
    <tableColumn id="16" name="Сумма ПБ за УЧ" dataDxfId="165">
      <calculatedColumnFormula>SUM(Таблица7[[#This Row],[Д1]:[П4]])</calculatedColumnFormula>
    </tableColumn>
    <tableColumn id="37" name="Сумма ПБ за ПЧ" dataDxfId="164">
      <calculatedColumnFormula>SUM(Таблица7[[#This Row],[З5]:[Р4]])</calculatedColumnFormula>
    </tableColumn>
    <tableColumn id="38" name="Общее количество  ПБ" dataDxfId="163">
      <calculatedColumnFormula>SUM(Таблица7[[#This Row],[Сумма ПБ за УЧ]:[Сумма ПБ за ПЧ]])</calculatedColumnFormula>
    </tableColumn>
    <tableColumn id="45" name="Процент от макс. количества ПБ" dataDxfId="162" dataCellStyle="Процентный">
      <calculatedColumnFormula>Таблица7[[#This Row],[Общее количество  ПБ]]/22</calculatedColumnFormula>
    </tableColumn>
    <tableColumn id="47" name="Достижение _x000a_20 ПБ _x000a_(мин.ПБ успешности)" dataDxfId="161" dataCellStyle="Процентный"/>
    <tableColumn id="41" name="Достижение_x000a_9 ПБ _x000a_за УЧ" dataDxfId="160"/>
    <tableColumn id="18" name="Успешность прохождения тестирования_x000a_(да / нет)" dataDxfId="159"/>
  </tableColumns>
  <tableStyleInfo name="TableStyleLight14" showFirstColumn="0" showLastColumn="0" showRowStripes="1" showColumnStripes="0"/>
</table>
</file>

<file path=xl/tables/table8.xml><?xml version="1.0" encoding="utf-8"?>
<table xmlns="http://schemas.openxmlformats.org/spreadsheetml/2006/main" id="8" name="Таблица8" displayName="Таблица8" ref="A4:AJ7" totalsRowShown="0" headerRowDxfId="158" dataDxfId="157" tableBorderDxfId="156">
  <autoFilter ref="A4:AJ7"/>
  <tableColumns count="36">
    <tableColumn id="1" name="№ п/п" dataDxfId="155"/>
    <tableColumn id="17" name="Класс" dataDxfId="154">
      <calculatedColumnFormula>"8 класс"</calculatedColumnFormula>
    </tableColumn>
    <tableColumn id="2" name="Уникальный код" dataDxfId="153"/>
    <tableColumn id="15" name="Гражданство" dataDxfId="152"/>
    <tableColumn id="14" name="Дата проведения тестирования" dataDxfId="151"/>
    <tableColumn id="13" name="Вариант УЧ" dataDxfId="150"/>
    <tableColumn id="3" name="Д1" dataDxfId="149"/>
    <tableColumn id="4" name="М1" dataDxfId="148"/>
    <tableColumn id="6" name="М2" dataDxfId="147"/>
    <tableColumn id="7" name="Ч1" dataDxfId="146"/>
    <tableColumn id="8" name="Ч2" dataDxfId="145"/>
    <tableColumn id="42" name="Ч3" dataDxfId="144"/>
    <tableColumn id="9" name="П1" dataDxfId="143"/>
    <tableColumn id="10" name="П2" dataDxfId="142"/>
    <tableColumn id="25" name="П3" dataDxfId="141"/>
    <tableColumn id="24" name="П4" dataDxfId="140"/>
    <tableColumn id="36" name="Вариант ПЧ" dataDxfId="139"/>
    <tableColumn id="35" name="З5" dataDxfId="138"/>
    <tableColumn id="34" name="З6" dataDxfId="137"/>
    <tableColumn id="33" name="З7" dataDxfId="136"/>
    <tableColumn id="32" name="З8" dataDxfId="135"/>
    <tableColumn id="29" name="З9" dataDxfId="134"/>
    <tableColumn id="28" name="З10" dataDxfId="133"/>
    <tableColumn id="27" name="З11" dataDxfId="132"/>
    <tableColumn id="26" name="З12" dataDxfId="131"/>
    <tableColumn id="44" name="Р1" dataDxfId="130"/>
    <tableColumn id="43" name="Р2" dataDxfId="129"/>
    <tableColumn id="11" name="Р3" dataDxfId="128"/>
    <tableColumn id="5" name="Р4" dataDxfId="127"/>
    <tableColumn id="16" name="Сумма ПБ за УЧ" dataDxfId="126">
      <calculatedColumnFormula>SUM(Таблица8[[#This Row],[Д1]:[П4]])</calculatedColumnFormula>
    </tableColumn>
    <tableColumn id="37" name="Сумма ПБ за ПЧ" dataDxfId="125">
      <calculatedColumnFormula>SUM(Таблица8[[#This Row],[З5]:[Р4]])</calculatedColumnFormula>
    </tableColumn>
    <tableColumn id="38" name="Общее количество  ПБ" dataDxfId="124">
      <calculatedColumnFormula>SUM(Таблица8[[#This Row],[Сумма ПБ за УЧ]:[Сумма ПБ за ПЧ]])</calculatedColumnFormula>
    </tableColumn>
    <tableColumn id="45" name="Процент от макс. количества ПБ" dataDxfId="123" dataCellStyle="Процентный">
      <calculatedColumnFormula>Таблица8[[#This Row],[Общее количество  ПБ]]/22</calculatedColumnFormula>
    </tableColumn>
    <tableColumn id="47" name="Достижение _x000a_20 ПБ _x000a_(мин.ПБ успешности)" dataDxfId="122" dataCellStyle="Процентный"/>
    <tableColumn id="41" name="Достижение_x000a_9 ПБ _x000a_за УЧ" dataDxfId="121"/>
    <tableColumn id="18" name="Успешность прохождения тестирования_x000a_(да / нет)" dataDxfId="120"/>
  </tableColumns>
  <tableStyleInfo name="TableStyleLight14" showFirstColumn="0" showLastColumn="0" showRowStripes="1" showColumnStripes="0"/>
</table>
</file>

<file path=xl/tables/table9.xml><?xml version="1.0" encoding="utf-8"?>
<table xmlns="http://schemas.openxmlformats.org/spreadsheetml/2006/main" id="9" name="Таблица9" displayName="Таблица9" ref="A4:AJ7" totalsRowShown="0" headerRowDxfId="119" dataDxfId="118" tableBorderDxfId="117">
  <autoFilter ref="A4:AJ7"/>
  <tableColumns count="36">
    <tableColumn id="1" name="№ п/п" dataDxfId="116"/>
    <tableColumn id="12" name="Класс" dataDxfId="115">
      <calculatedColumnFormula>"9 класс"</calculatedColumnFormula>
    </tableColumn>
    <tableColumn id="2" name="Уникальный код" dataDxfId="114"/>
    <tableColumn id="15" name="Гражданство" dataDxfId="113"/>
    <tableColumn id="14" name="Дата проведения тестирования" dataDxfId="112"/>
    <tableColumn id="13" name="Вариант УЧ" dataDxfId="111"/>
    <tableColumn id="3" name="Д1" dataDxfId="110"/>
    <tableColumn id="4" name="М1" dataDxfId="109"/>
    <tableColumn id="6" name="М2" dataDxfId="108"/>
    <tableColumn id="7" name="Ч1" dataDxfId="107"/>
    <tableColumn id="8" name="Ч2" dataDxfId="106"/>
    <tableColumn id="42" name="Ч3" dataDxfId="105"/>
    <tableColumn id="9" name="П1" dataDxfId="104"/>
    <tableColumn id="10" name="П2" dataDxfId="103"/>
    <tableColumn id="25" name="П3" dataDxfId="102"/>
    <tableColumn id="24" name="П4" dataDxfId="101"/>
    <tableColumn id="36" name="Вариант ПЧ" dataDxfId="100"/>
    <tableColumn id="35" name="З5" dataDxfId="99"/>
    <tableColumn id="34" name="З6" dataDxfId="98"/>
    <tableColumn id="33" name="З7" dataDxfId="97"/>
    <tableColumn id="32" name="З8" dataDxfId="96"/>
    <tableColumn id="29" name="З9" dataDxfId="95"/>
    <tableColumn id="28" name="З10" dataDxfId="94"/>
    <tableColumn id="27" name="З11" dataDxfId="93"/>
    <tableColumn id="26" name="З12" dataDxfId="92"/>
    <tableColumn id="44" name="Р1" dataDxfId="91"/>
    <tableColumn id="43" name="Р2" dataDxfId="90"/>
    <tableColumn id="11" name="Р3" dataDxfId="89"/>
    <tableColumn id="5" name="Р4" dataDxfId="88"/>
    <tableColumn id="16" name="Сумма ПБ за УЧ" dataDxfId="87">
      <calculatedColumnFormula>SUM(Таблица9[[#This Row],[Д1]:[П4]])</calculatedColumnFormula>
    </tableColumn>
    <tableColumn id="37" name="Сумма ПБ за ПЧ" dataDxfId="86">
      <calculatedColumnFormula>SUM(Таблица9[[#This Row],[З5]:[Р4]])</calculatedColumnFormula>
    </tableColumn>
    <tableColumn id="38" name="Общее количество  ПБ" dataDxfId="85">
      <calculatedColumnFormula>SUM(Таблица9[[#This Row],[Сумма ПБ за УЧ]:[Сумма ПБ за ПЧ]])</calculatedColumnFormula>
    </tableColumn>
    <tableColumn id="45" name="Процент от макс. количества ПБ" dataDxfId="84" dataCellStyle="Процентный">
      <calculatedColumnFormula>Таблица9[[#This Row],[Общее количество  ПБ]]/22</calculatedColumnFormula>
    </tableColumn>
    <tableColumn id="47" name="Достижение _x000a_20 ПБ _x000a_(мин.ПБ успешности)" dataDxfId="83" dataCellStyle="Процентный"/>
    <tableColumn id="41" name="Достижение_x000a_9 ПБ _x000a_за УЧ" dataDxfId="82"/>
    <tableColumn id="18" name="Успешность прохождения тестирования_x000a_(да / нет)" dataDxfId="81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1"/>
  <sheetViews>
    <sheetView workbookViewId="0">
      <selection activeCell="A2" sqref="A2"/>
    </sheetView>
  </sheetViews>
  <sheetFormatPr defaultRowHeight="15" x14ac:dyDescent="0.25"/>
  <cols>
    <col min="1" max="1" width="48.7109375" customWidth="1"/>
  </cols>
  <sheetData>
    <row r="1" spans="1:1" x14ac:dyDescent="0.25">
      <c r="A1" t="s">
        <v>228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  <row r="27" spans="1:1" x14ac:dyDescent="0.25">
      <c r="A27" t="s">
        <v>134</v>
      </c>
    </row>
    <row r="28" spans="1:1" x14ac:dyDescent="0.25">
      <c r="A28" t="s">
        <v>135</v>
      </c>
    </row>
    <row r="29" spans="1:1" x14ac:dyDescent="0.25">
      <c r="A29" t="s">
        <v>136</v>
      </c>
    </row>
    <row r="30" spans="1:1" x14ac:dyDescent="0.25">
      <c r="A30" t="s">
        <v>137</v>
      </c>
    </row>
    <row r="31" spans="1:1" x14ac:dyDescent="0.25">
      <c r="A31" t="s">
        <v>138</v>
      </c>
    </row>
    <row r="32" spans="1:1" x14ac:dyDescent="0.25">
      <c r="A32" t="s">
        <v>139</v>
      </c>
    </row>
    <row r="33" spans="1:1" x14ac:dyDescent="0.25">
      <c r="A33" t="s">
        <v>140</v>
      </c>
    </row>
    <row r="34" spans="1:1" x14ac:dyDescent="0.25">
      <c r="A34" t="s">
        <v>141</v>
      </c>
    </row>
    <row r="35" spans="1:1" x14ac:dyDescent="0.25">
      <c r="A35" t="s">
        <v>142</v>
      </c>
    </row>
    <row r="36" spans="1:1" x14ac:dyDescent="0.25">
      <c r="A36" t="s">
        <v>143</v>
      </c>
    </row>
    <row r="37" spans="1:1" x14ac:dyDescent="0.25">
      <c r="A37" t="s">
        <v>144</v>
      </c>
    </row>
    <row r="38" spans="1:1" x14ac:dyDescent="0.25">
      <c r="A38" t="s">
        <v>145</v>
      </c>
    </row>
    <row r="39" spans="1:1" x14ac:dyDescent="0.25">
      <c r="A39" t="s">
        <v>146</v>
      </c>
    </row>
    <row r="40" spans="1:1" x14ac:dyDescent="0.25">
      <c r="A40" t="s">
        <v>147</v>
      </c>
    </row>
    <row r="41" spans="1:1" x14ac:dyDescent="0.25">
      <c r="A41" t="s">
        <v>148</v>
      </c>
    </row>
    <row r="42" spans="1:1" x14ac:dyDescent="0.25">
      <c r="A42" t="s">
        <v>149</v>
      </c>
    </row>
    <row r="43" spans="1:1" x14ac:dyDescent="0.25">
      <c r="A43" t="s">
        <v>150</v>
      </c>
    </row>
    <row r="44" spans="1:1" x14ac:dyDescent="0.25">
      <c r="A44" t="s">
        <v>151</v>
      </c>
    </row>
    <row r="45" spans="1:1" x14ac:dyDescent="0.25">
      <c r="A45" t="s">
        <v>152</v>
      </c>
    </row>
    <row r="46" spans="1:1" x14ac:dyDescent="0.25">
      <c r="A46" t="s">
        <v>153</v>
      </c>
    </row>
    <row r="47" spans="1:1" x14ac:dyDescent="0.25">
      <c r="A47" t="s">
        <v>154</v>
      </c>
    </row>
    <row r="48" spans="1:1" x14ac:dyDescent="0.25">
      <c r="A48" t="s">
        <v>155</v>
      </c>
    </row>
    <row r="49" spans="1:1" x14ac:dyDescent="0.25">
      <c r="A49" t="s">
        <v>156</v>
      </c>
    </row>
    <row r="50" spans="1:1" x14ac:dyDescent="0.25">
      <c r="A50" t="s">
        <v>157</v>
      </c>
    </row>
    <row r="51" spans="1:1" x14ac:dyDescent="0.25">
      <c r="A51" t="s">
        <v>158</v>
      </c>
    </row>
    <row r="52" spans="1:1" x14ac:dyDescent="0.25">
      <c r="A52" t="s">
        <v>159</v>
      </c>
    </row>
    <row r="53" spans="1:1" x14ac:dyDescent="0.25">
      <c r="A53" t="s">
        <v>160</v>
      </c>
    </row>
    <row r="54" spans="1:1" x14ac:dyDescent="0.25">
      <c r="A54" t="s">
        <v>161</v>
      </c>
    </row>
    <row r="55" spans="1:1" x14ac:dyDescent="0.25">
      <c r="A55" t="s">
        <v>162</v>
      </c>
    </row>
    <row r="56" spans="1:1" x14ac:dyDescent="0.25">
      <c r="A56" t="s">
        <v>163</v>
      </c>
    </row>
    <row r="57" spans="1:1" x14ac:dyDescent="0.25">
      <c r="A57" t="s">
        <v>164</v>
      </c>
    </row>
    <row r="58" spans="1:1" x14ac:dyDescent="0.25">
      <c r="A58" t="s">
        <v>165</v>
      </c>
    </row>
    <row r="59" spans="1:1" x14ac:dyDescent="0.25">
      <c r="A59" t="s">
        <v>166</v>
      </c>
    </row>
    <row r="60" spans="1:1" x14ac:dyDescent="0.25">
      <c r="A60" t="s">
        <v>167</v>
      </c>
    </row>
    <row r="61" spans="1:1" x14ac:dyDescent="0.25">
      <c r="A61" t="s">
        <v>168</v>
      </c>
    </row>
    <row r="62" spans="1:1" x14ac:dyDescent="0.25">
      <c r="A62" t="s">
        <v>169</v>
      </c>
    </row>
    <row r="63" spans="1:1" x14ac:dyDescent="0.25">
      <c r="A63" t="s">
        <v>170</v>
      </c>
    </row>
    <row r="64" spans="1:1" x14ac:dyDescent="0.25">
      <c r="A64" t="s">
        <v>171</v>
      </c>
    </row>
    <row r="65" spans="1:1" x14ac:dyDescent="0.25">
      <c r="A65" t="s">
        <v>172</v>
      </c>
    </row>
    <row r="66" spans="1:1" x14ac:dyDescent="0.25">
      <c r="A66" t="s">
        <v>173</v>
      </c>
    </row>
    <row r="67" spans="1:1" x14ac:dyDescent="0.25">
      <c r="A67" t="s">
        <v>174</v>
      </c>
    </row>
    <row r="68" spans="1:1" x14ac:dyDescent="0.25">
      <c r="A68" t="s">
        <v>175</v>
      </c>
    </row>
    <row r="69" spans="1:1" x14ac:dyDescent="0.25">
      <c r="A69" t="s">
        <v>176</v>
      </c>
    </row>
    <row r="70" spans="1:1" x14ac:dyDescent="0.25">
      <c r="A70" t="s">
        <v>177</v>
      </c>
    </row>
    <row r="71" spans="1:1" x14ac:dyDescent="0.25">
      <c r="A71" t="s">
        <v>178</v>
      </c>
    </row>
    <row r="72" spans="1:1" x14ac:dyDescent="0.25">
      <c r="A72" t="s">
        <v>179</v>
      </c>
    </row>
    <row r="73" spans="1:1" x14ac:dyDescent="0.25">
      <c r="A73" t="s">
        <v>180</v>
      </c>
    </row>
    <row r="74" spans="1:1" x14ac:dyDescent="0.25">
      <c r="A74" t="s">
        <v>181</v>
      </c>
    </row>
    <row r="75" spans="1:1" x14ac:dyDescent="0.25">
      <c r="A75" t="s">
        <v>182</v>
      </c>
    </row>
    <row r="76" spans="1:1" x14ac:dyDescent="0.25">
      <c r="A76" t="s">
        <v>183</v>
      </c>
    </row>
    <row r="77" spans="1:1" x14ac:dyDescent="0.25">
      <c r="A77" t="s">
        <v>184</v>
      </c>
    </row>
    <row r="78" spans="1:1" x14ac:dyDescent="0.25">
      <c r="A78" t="s">
        <v>185</v>
      </c>
    </row>
    <row r="79" spans="1:1" x14ac:dyDescent="0.25">
      <c r="A79" t="s">
        <v>186</v>
      </c>
    </row>
    <row r="80" spans="1:1" x14ac:dyDescent="0.25">
      <c r="A80" t="s">
        <v>187</v>
      </c>
    </row>
    <row r="81" spans="1:1" x14ac:dyDescent="0.25">
      <c r="A81" t="s">
        <v>188</v>
      </c>
    </row>
    <row r="82" spans="1:1" x14ac:dyDescent="0.25">
      <c r="A82" t="s">
        <v>189</v>
      </c>
    </row>
    <row r="83" spans="1:1" x14ac:dyDescent="0.25">
      <c r="A83" t="s">
        <v>190</v>
      </c>
    </row>
    <row r="84" spans="1:1" x14ac:dyDescent="0.25">
      <c r="A84" t="s">
        <v>191</v>
      </c>
    </row>
    <row r="85" spans="1:1" x14ac:dyDescent="0.25">
      <c r="A85" t="s">
        <v>192</v>
      </c>
    </row>
    <row r="86" spans="1:1" x14ac:dyDescent="0.25">
      <c r="A86" t="s">
        <v>193</v>
      </c>
    </row>
    <row r="87" spans="1:1" x14ac:dyDescent="0.25">
      <c r="A87" t="s">
        <v>194</v>
      </c>
    </row>
    <row r="88" spans="1:1" x14ac:dyDescent="0.25">
      <c r="A88" t="s">
        <v>195</v>
      </c>
    </row>
    <row r="89" spans="1:1" x14ac:dyDescent="0.25">
      <c r="A89" t="s">
        <v>196</v>
      </c>
    </row>
    <row r="90" spans="1:1" x14ac:dyDescent="0.25">
      <c r="A90" t="s">
        <v>197</v>
      </c>
    </row>
    <row r="91" spans="1:1" x14ac:dyDescent="0.25">
      <c r="A91" t="s">
        <v>198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7"/>
  <sheetViews>
    <sheetView zoomScale="80" zoomScaleNormal="80" workbookViewId="0">
      <selection activeCell="C6" sqref="C6"/>
    </sheetView>
  </sheetViews>
  <sheetFormatPr defaultRowHeight="15.75" x14ac:dyDescent="0.25"/>
  <cols>
    <col min="1" max="1" width="9.140625" style="5" customWidth="1"/>
    <col min="2" max="2" width="10.28515625" style="13" customWidth="1"/>
    <col min="3" max="3" width="14.7109375" style="16" customWidth="1"/>
    <col min="4" max="4" width="19.42578125" style="16" customWidth="1"/>
    <col min="5" max="5" width="17.85546875" style="16" customWidth="1"/>
    <col min="6" max="6" width="10.7109375" style="16" customWidth="1"/>
    <col min="7" max="16" width="6.7109375" style="6" customWidth="1"/>
    <col min="17" max="17" width="9.7109375" style="6" customWidth="1"/>
    <col min="18" max="29" width="6.7109375" style="6" customWidth="1"/>
    <col min="30" max="31" width="10.7109375" style="5" customWidth="1"/>
    <col min="32" max="33" width="12.42578125" style="5" customWidth="1"/>
    <col min="34" max="36" width="14.85546875" style="5" customWidth="1"/>
    <col min="37" max="37" width="18" style="13" customWidth="1"/>
    <col min="38" max="16384" width="9.140625" style="13"/>
  </cols>
  <sheetData>
    <row r="1" spans="1:36" ht="18.75" thickBot="1" x14ac:dyDescent="0.3">
      <c r="A1" s="88"/>
      <c r="B1" s="15"/>
    </row>
    <row r="2" spans="1:36" ht="44.25" customHeight="1" thickBot="1" x14ac:dyDescent="0.3">
      <c r="A2" s="116" t="s">
        <v>14</v>
      </c>
      <c r="B2" s="120"/>
      <c r="C2" s="120"/>
      <c r="D2" s="120"/>
      <c r="E2" s="117"/>
      <c r="F2" s="124" t="s">
        <v>45</v>
      </c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16" t="s">
        <v>46</v>
      </c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17"/>
      <c r="AD2" s="116" t="s">
        <v>13</v>
      </c>
      <c r="AE2" s="120"/>
      <c r="AF2" s="120"/>
      <c r="AG2" s="120"/>
      <c r="AH2" s="120"/>
      <c r="AI2" s="120"/>
      <c r="AJ2" s="117"/>
    </row>
    <row r="3" spans="1:36" s="21" customFormat="1" ht="44.25" customHeight="1" thickBot="1" x14ac:dyDescent="0.25">
      <c r="A3" s="129"/>
      <c r="B3" s="130"/>
      <c r="C3" s="130"/>
      <c r="D3" s="130"/>
      <c r="E3" s="131"/>
      <c r="F3" s="43"/>
      <c r="G3" s="25" t="s">
        <v>8</v>
      </c>
      <c r="H3" s="132" t="s">
        <v>9</v>
      </c>
      <c r="I3" s="132"/>
      <c r="J3" s="134" t="s">
        <v>10</v>
      </c>
      <c r="K3" s="134"/>
      <c r="L3" s="135"/>
      <c r="M3" s="133" t="s">
        <v>11</v>
      </c>
      <c r="N3" s="134"/>
      <c r="O3" s="134"/>
      <c r="P3" s="135"/>
      <c r="Q3" s="43"/>
      <c r="R3" s="24" t="s">
        <v>47</v>
      </c>
      <c r="S3" s="24" t="s">
        <v>48</v>
      </c>
      <c r="T3" s="24" t="s">
        <v>49</v>
      </c>
      <c r="U3" s="25" t="s">
        <v>50</v>
      </c>
      <c r="V3" s="24" t="s">
        <v>51</v>
      </c>
      <c r="W3" s="24" t="s">
        <v>52</v>
      </c>
      <c r="X3" s="24" t="s">
        <v>53</v>
      </c>
      <c r="Y3" s="24" t="s">
        <v>70</v>
      </c>
      <c r="Z3" s="133" t="s">
        <v>78</v>
      </c>
      <c r="AA3" s="134"/>
      <c r="AB3" s="134"/>
      <c r="AC3" s="135"/>
      <c r="AD3" s="129"/>
      <c r="AE3" s="130"/>
      <c r="AF3" s="130"/>
      <c r="AG3" s="130"/>
      <c r="AH3" s="130"/>
      <c r="AI3" s="130"/>
      <c r="AJ3" s="131"/>
    </row>
    <row r="4" spans="1:36" s="19" customFormat="1" ht="68.25" customHeight="1" x14ac:dyDescent="0.25">
      <c r="A4" s="89" t="s">
        <v>0</v>
      </c>
      <c r="B4" s="30" t="s">
        <v>205</v>
      </c>
      <c r="C4" s="31" t="s">
        <v>201</v>
      </c>
      <c r="D4" s="31" t="s">
        <v>2</v>
      </c>
      <c r="E4" s="31" t="s">
        <v>3</v>
      </c>
      <c r="F4" s="32" t="s">
        <v>64</v>
      </c>
      <c r="G4" s="33" t="s">
        <v>24</v>
      </c>
      <c r="H4" s="22" t="s">
        <v>26</v>
      </c>
      <c r="I4" s="18" t="s">
        <v>27</v>
      </c>
      <c r="J4" s="22" t="s">
        <v>37</v>
      </c>
      <c r="K4" s="23" t="s">
        <v>38</v>
      </c>
      <c r="L4" s="18" t="s">
        <v>39</v>
      </c>
      <c r="M4" s="22" t="s">
        <v>40</v>
      </c>
      <c r="N4" s="23" t="s">
        <v>41</v>
      </c>
      <c r="O4" s="23" t="s">
        <v>68</v>
      </c>
      <c r="P4" s="18" t="s">
        <v>84</v>
      </c>
      <c r="Q4" s="32" t="s">
        <v>63</v>
      </c>
      <c r="R4" s="34" t="s">
        <v>54</v>
      </c>
      <c r="S4" s="34" t="s">
        <v>55</v>
      </c>
      <c r="T4" s="34" t="s">
        <v>56</v>
      </c>
      <c r="U4" s="34" t="s">
        <v>69</v>
      </c>
      <c r="V4" s="34" t="s">
        <v>60</v>
      </c>
      <c r="W4" s="34" t="s">
        <v>61</v>
      </c>
      <c r="X4" s="34" t="s">
        <v>62</v>
      </c>
      <c r="Y4" s="34" t="s">
        <v>79</v>
      </c>
      <c r="Z4" s="22" t="s">
        <v>82</v>
      </c>
      <c r="AA4" s="23" t="s">
        <v>83</v>
      </c>
      <c r="AB4" s="23" t="s">
        <v>92</v>
      </c>
      <c r="AC4" s="18" t="s">
        <v>93</v>
      </c>
      <c r="AD4" s="34" t="s">
        <v>73</v>
      </c>
      <c r="AE4" s="34" t="s">
        <v>74</v>
      </c>
      <c r="AF4" s="34" t="s">
        <v>65</v>
      </c>
      <c r="AG4" s="34" t="s">
        <v>71</v>
      </c>
      <c r="AH4" s="34" t="s">
        <v>88</v>
      </c>
      <c r="AI4" s="34" t="s">
        <v>89</v>
      </c>
      <c r="AJ4" s="35" t="s">
        <v>12</v>
      </c>
    </row>
    <row r="5" spans="1:36" s="14" customFormat="1" x14ac:dyDescent="0.25">
      <c r="A5" s="90" t="s">
        <v>1</v>
      </c>
      <c r="B5" s="36" t="str">
        <f t="shared" ref="B5:B7" si="0">"8 класс"</f>
        <v>8 класс</v>
      </c>
      <c r="C5" s="37" t="s">
        <v>251</v>
      </c>
      <c r="D5" s="37" t="s">
        <v>6</v>
      </c>
      <c r="E5" s="37" t="s">
        <v>4</v>
      </c>
      <c r="F5" s="37" t="s">
        <v>5</v>
      </c>
      <c r="G5" s="38">
        <v>1</v>
      </c>
      <c r="H5" s="40">
        <v>1</v>
      </c>
      <c r="I5" s="46">
        <v>1</v>
      </c>
      <c r="J5" s="40">
        <v>1</v>
      </c>
      <c r="K5" s="29">
        <v>1</v>
      </c>
      <c r="L5" s="46">
        <v>0</v>
      </c>
      <c r="M5" s="40">
        <v>1</v>
      </c>
      <c r="N5" s="29">
        <v>1</v>
      </c>
      <c r="O5" s="29">
        <v>1</v>
      </c>
      <c r="P5" s="46">
        <v>1</v>
      </c>
      <c r="Q5" s="37" t="s">
        <v>5</v>
      </c>
      <c r="R5" s="38">
        <v>1</v>
      </c>
      <c r="S5" s="38">
        <v>1</v>
      </c>
      <c r="T5" s="38">
        <v>1</v>
      </c>
      <c r="U5" s="38">
        <v>1</v>
      </c>
      <c r="V5" s="38">
        <v>1</v>
      </c>
      <c r="W5" s="38">
        <v>1</v>
      </c>
      <c r="X5" s="38">
        <v>1</v>
      </c>
      <c r="Y5" s="38">
        <v>1</v>
      </c>
      <c r="Z5" s="40">
        <v>1</v>
      </c>
      <c r="AA5" s="29">
        <v>1</v>
      </c>
      <c r="AB5" s="29">
        <v>0</v>
      </c>
      <c r="AC5" s="46">
        <v>0</v>
      </c>
      <c r="AD5" s="38">
        <f>SUM(Таблица8[[#This Row],[Д1]:[П4]])</f>
        <v>9</v>
      </c>
      <c r="AE5" s="38">
        <f>SUM(Таблица8[[#This Row],[З5]:[Р4]])</f>
        <v>10</v>
      </c>
      <c r="AF5" s="38">
        <f>SUM(Таблица8[[#This Row],[Сумма ПБ за УЧ]:[Сумма ПБ за ПЧ]])</f>
        <v>19</v>
      </c>
      <c r="AG5" s="39">
        <f>Таблица8[[#This Row],[Общее количество  ПБ]]/22</f>
        <v>0.86363636363636365</v>
      </c>
      <c r="AH5" s="38" t="s">
        <v>15</v>
      </c>
      <c r="AI5" s="38" t="s">
        <v>72</v>
      </c>
      <c r="AJ5" s="47" t="s">
        <v>15</v>
      </c>
    </row>
    <row r="6" spans="1:36" x14ac:dyDescent="0.25">
      <c r="A6" s="91">
        <v>1</v>
      </c>
      <c r="B6" s="41" t="str">
        <f t="shared" si="0"/>
        <v>8 класс</v>
      </c>
      <c r="C6" s="4"/>
      <c r="D6" s="4"/>
      <c r="E6" s="4"/>
      <c r="F6" s="4"/>
      <c r="G6" s="17"/>
      <c r="H6" s="8"/>
      <c r="I6" s="9"/>
      <c r="J6" s="8"/>
      <c r="K6" s="10"/>
      <c r="L6" s="9"/>
      <c r="M6" s="8"/>
      <c r="N6" s="10"/>
      <c r="O6" s="10"/>
      <c r="P6" s="9"/>
      <c r="Q6" s="4"/>
      <c r="R6" s="17"/>
      <c r="S6" s="17"/>
      <c r="T6" s="17"/>
      <c r="U6" s="17"/>
      <c r="V6" s="17"/>
      <c r="W6" s="17"/>
      <c r="X6" s="17"/>
      <c r="Y6" s="17"/>
      <c r="Z6" s="8"/>
      <c r="AA6" s="10"/>
      <c r="AB6" s="10"/>
      <c r="AC6" s="9"/>
      <c r="AD6" s="7">
        <f>SUM(Таблица8[[#This Row],[Д1]:[П4]])</f>
        <v>0</v>
      </c>
      <c r="AE6" s="7">
        <f>SUM(Таблица8[[#This Row],[З5]:[Р4]])</f>
        <v>0</v>
      </c>
      <c r="AF6" s="7">
        <f>SUM(Таблица8[[#This Row],[Сумма ПБ за УЧ]:[Сумма ПБ за ПЧ]])</f>
        <v>0</v>
      </c>
      <c r="AG6" s="42">
        <f>Таблица8[[#This Row],[Общее количество  ПБ]]/22</f>
        <v>0</v>
      </c>
      <c r="AH6" s="7"/>
      <c r="AI6" s="7"/>
      <c r="AJ6" s="48"/>
    </row>
    <row r="7" spans="1:36" x14ac:dyDescent="0.25">
      <c r="A7" s="91" t="s">
        <v>200</v>
      </c>
      <c r="B7" s="41" t="str">
        <f t="shared" si="0"/>
        <v>8 класс</v>
      </c>
      <c r="C7" s="4"/>
      <c r="D7" s="4"/>
      <c r="E7" s="4"/>
      <c r="F7" s="4"/>
      <c r="G7" s="17"/>
      <c r="H7" s="8"/>
      <c r="I7" s="9"/>
      <c r="J7" s="8"/>
      <c r="L7" s="9"/>
      <c r="M7" s="8"/>
      <c r="P7" s="9"/>
      <c r="Q7" s="4"/>
      <c r="R7" s="17"/>
      <c r="S7" s="17"/>
      <c r="T7" s="17"/>
      <c r="U7" s="17"/>
      <c r="V7" s="17"/>
      <c r="W7" s="17"/>
      <c r="X7" s="17"/>
      <c r="Y7" s="17"/>
      <c r="Z7" s="8"/>
      <c r="AC7" s="9"/>
      <c r="AD7" s="44">
        <f>SUM(Таблица8[[#This Row],[Д1]:[П4]])</f>
        <v>0</v>
      </c>
      <c r="AE7" s="44">
        <f>SUM(Таблица8[[#This Row],[З5]:[Р4]])</f>
        <v>0</v>
      </c>
      <c r="AF7" s="44">
        <f>SUM(Таблица8[[#This Row],[Сумма ПБ за УЧ]:[Сумма ПБ за ПЧ]])</f>
        <v>0</v>
      </c>
      <c r="AG7" s="45">
        <f>Таблица8[[#This Row],[Общее количество  ПБ]]/22</f>
        <v>0</v>
      </c>
      <c r="AH7" s="42"/>
      <c r="AI7" s="7"/>
      <c r="AJ7" s="49"/>
    </row>
  </sheetData>
  <mergeCells count="8">
    <mergeCell ref="A2:E3"/>
    <mergeCell ref="F2:P2"/>
    <mergeCell ref="Q2:AC2"/>
    <mergeCell ref="AD2:AJ3"/>
    <mergeCell ref="H3:I3"/>
    <mergeCell ref="J3:L3"/>
    <mergeCell ref="M3:P3"/>
    <mergeCell ref="Z3:AC3"/>
  </mergeCell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7"/>
  <sheetViews>
    <sheetView zoomScale="80" zoomScaleNormal="80" workbookViewId="0">
      <selection activeCell="C6" sqref="C6"/>
    </sheetView>
  </sheetViews>
  <sheetFormatPr defaultRowHeight="15.75" x14ac:dyDescent="0.25"/>
  <cols>
    <col min="1" max="1" width="9.140625" style="5" customWidth="1"/>
    <col min="2" max="2" width="10.28515625" style="13" customWidth="1"/>
    <col min="3" max="3" width="14.7109375" style="16" customWidth="1"/>
    <col min="4" max="4" width="19.42578125" style="16" customWidth="1"/>
    <col min="5" max="5" width="17.85546875" style="16" customWidth="1"/>
    <col min="6" max="6" width="10.7109375" style="16" customWidth="1"/>
    <col min="7" max="16" width="6.7109375" style="6" customWidth="1"/>
    <col min="17" max="17" width="9.7109375" style="6" customWidth="1"/>
    <col min="18" max="29" width="6.7109375" style="6" customWidth="1"/>
    <col min="30" max="31" width="10.7109375" style="5" customWidth="1"/>
    <col min="32" max="33" width="12.42578125" style="5" customWidth="1"/>
    <col min="34" max="36" width="14.85546875" style="5" customWidth="1"/>
    <col min="37" max="37" width="18" style="13" customWidth="1"/>
    <col min="38" max="16384" width="9.140625" style="13"/>
  </cols>
  <sheetData>
    <row r="1" spans="1:36" ht="18.75" thickBot="1" x14ac:dyDescent="0.3">
      <c r="A1" s="88"/>
      <c r="B1" s="15"/>
    </row>
    <row r="2" spans="1:36" ht="44.25" customHeight="1" thickBot="1" x14ac:dyDescent="0.3">
      <c r="A2" s="116" t="s">
        <v>14</v>
      </c>
      <c r="B2" s="120"/>
      <c r="C2" s="120"/>
      <c r="D2" s="120"/>
      <c r="E2" s="117"/>
      <c r="F2" s="124" t="s">
        <v>45</v>
      </c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16" t="s">
        <v>46</v>
      </c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17"/>
      <c r="AD2" s="116" t="s">
        <v>13</v>
      </c>
      <c r="AE2" s="120"/>
      <c r="AF2" s="120"/>
      <c r="AG2" s="120"/>
      <c r="AH2" s="120"/>
      <c r="AI2" s="120"/>
      <c r="AJ2" s="117"/>
    </row>
    <row r="3" spans="1:36" s="21" customFormat="1" ht="44.25" customHeight="1" thickBot="1" x14ac:dyDescent="0.25">
      <c r="A3" s="129"/>
      <c r="B3" s="130"/>
      <c r="C3" s="130"/>
      <c r="D3" s="130"/>
      <c r="E3" s="131"/>
      <c r="F3" s="43"/>
      <c r="G3" s="25" t="s">
        <v>8</v>
      </c>
      <c r="H3" s="132" t="s">
        <v>9</v>
      </c>
      <c r="I3" s="132"/>
      <c r="J3" s="134" t="s">
        <v>10</v>
      </c>
      <c r="K3" s="134"/>
      <c r="L3" s="135"/>
      <c r="M3" s="133" t="s">
        <v>11</v>
      </c>
      <c r="N3" s="134"/>
      <c r="O3" s="134"/>
      <c r="P3" s="135"/>
      <c r="Q3" s="43"/>
      <c r="R3" s="24" t="s">
        <v>47</v>
      </c>
      <c r="S3" s="24" t="s">
        <v>48</v>
      </c>
      <c r="T3" s="24" t="s">
        <v>49</v>
      </c>
      <c r="U3" s="25" t="s">
        <v>50</v>
      </c>
      <c r="V3" s="24" t="s">
        <v>51</v>
      </c>
      <c r="W3" s="24" t="s">
        <v>52</v>
      </c>
      <c r="X3" s="24" t="s">
        <v>53</v>
      </c>
      <c r="Y3" s="24" t="s">
        <v>70</v>
      </c>
      <c r="Z3" s="133" t="s">
        <v>78</v>
      </c>
      <c r="AA3" s="134"/>
      <c r="AB3" s="134"/>
      <c r="AC3" s="135"/>
      <c r="AD3" s="129"/>
      <c r="AE3" s="130"/>
      <c r="AF3" s="130"/>
      <c r="AG3" s="130"/>
      <c r="AH3" s="130"/>
      <c r="AI3" s="130"/>
      <c r="AJ3" s="131"/>
    </row>
    <row r="4" spans="1:36" s="19" customFormat="1" ht="68.25" customHeight="1" x14ac:dyDescent="0.25">
      <c r="A4" s="89" t="s">
        <v>0</v>
      </c>
      <c r="B4" s="30" t="s">
        <v>205</v>
      </c>
      <c r="C4" s="31" t="s">
        <v>201</v>
      </c>
      <c r="D4" s="31" t="s">
        <v>2</v>
      </c>
      <c r="E4" s="31" t="s">
        <v>3</v>
      </c>
      <c r="F4" s="32" t="s">
        <v>64</v>
      </c>
      <c r="G4" s="33" t="s">
        <v>24</v>
      </c>
      <c r="H4" s="22" t="s">
        <v>26</v>
      </c>
      <c r="I4" s="18" t="s">
        <v>27</v>
      </c>
      <c r="J4" s="22" t="s">
        <v>37</v>
      </c>
      <c r="K4" s="23" t="s">
        <v>38</v>
      </c>
      <c r="L4" s="18" t="s">
        <v>39</v>
      </c>
      <c r="M4" s="22" t="s">
        <v>40</v>
      </c>
      <c r="N4" s="23" t="s">
        <v>41</v>
      </c>
      <c r="O4" s="23" t="s">
        <v>68</v>
      </c>
      <c r="P4" s="18" t="s">
        <v>84</v>
      </c>
      <c r="Q4" s="32" t="s">
        <v>63</v>
      </c>
      <c r="R4" s="34" t="s">
        <v>54</v>
      </c>
      <c r="S4" s="34" t="s">
        <v>55</v>
      </c>
      <c r="T4" s="34" t="s">
        <v>56</v>
      </c>
      <c r="U4" s="34" t="s">
        <v>69</v>
      </c>
      <c r="V4" s="34" t="s">
        <v>60</v>
      </c>
      <c r="W4" s="34" t="s">
        <v>61</v>
      </c>
      <c r="X4" s="34" t="s">
        <v>62</v>
      </c>
      <c r="Y4" s="34" t="s">
        <v>79</v>
      </c>
      <c r="Z4" s="22" t="s">
        <v>82</v>
      </c>
      <c r="AA4" s="23" t="s">
        <v>83</v>
      </c>
      <c r="AB4" s="23" t="s">
        <v>92</v>
      </c>
      <c r="AC4" s="18" t="s">
        <v>93</v>
      </c>
      <c r="AD4" s="34" t="s">
        <v>73</v>
      </c>
      <c r="AE4" s="34" t="s">
        <v>74</v>
      </c>
      <c r="AF4" s="34" t="s">
        <v>65</v>
      </c>
      <c r="AG4" s="34" t="s">
        <v>71</v>
      </c>
      <c r="AH4" s="34" t="s">
        <v>88</v>
      </c>
      <c r="AI4" s="34" t="s">
        <v>89</v>
      </c>
      <c r="AJ4" s="35" t="s">
        <v>12</v>
      </c>
    </row>
    <row r="5" spans="1:36" s="14" customFormat="1" x14ac:dyDescent="0.25">
      <c r="A5" s="90" t="s">
        <v>1</v>
      </c>
      <c r="B5" s="36" t="str">
        <f t="shared" ref="B5:B7" si="0">"9 класс"</f>
        <v>9 класс</v>
      </c>
      <c r="C5" s="37" t="s">
        <v>252</v>
      </c>
      <c r="D5" s="37" t="s">
        <v>6</v>
      </c>
      <c r="E5" s="37" t="s">
        <v>4</v>
      </c>
      <c r="F5" s="37" t="s">
        <v>5</v>
      </c>
      <c r="G5" s="38">
        <v>1</v>
      </c>
      <c r="H5" s="40">
        <v>1</v>
      </c>
      <c r="I5" s="46">
        <v>1</v>
      </c>
      <c r="J5" s="40">
        <v>1</v>
      </c>
      <c r="K5" s="29">
        <v>1</v>
      </c>
      <c r="L5" s="46">
        <v>0</v>
      </c>
      <c r="M5" s="40">
        <v>1</v>
      </c>
      <c r="N5" s="29">
        <v>1</v>
      </c>
      <c r="O5" s="29">
        <v>1</v>
      </c>
      <c r="P5" s="46">
        <v>1</v>
      </c>
      <c r="Q5" s="37" t="s">
        <v>5</v>
      </c>
      <c r="R5" s="38">
        <v>1</v>
      </c>
      <c r="S5" s="38">
        <v>1</v>
      </c>
      <c r="T5" s="38">
        <v>1</v>
      </c>
      <c r="U5" s="38">
        <v>1</v>
      </c>
      <c r="V5" s="38">
        <v>1</v>
      </c>
      <c r="W5" s="38">
        <v>1</v>
      </c>
      <c r="X5" s="38">
        <v>1</v>
      </c>
      <c r="Y5" s="38">
        <v>1</v>
      </c>
      <c r="Z5" s="40">
        <v>1</v>
      </c>
      <c r="AA5" s="29">
        <v>1</v>
      </c>
      <c r="AB5" s="29">
        <v>0</v>
      </c>
      <c r="AC5" s="46">
        <v>0</v>
      </c>
      <c r="AD5" s="38">
        <f>SUM(Таблица9[[#This Row],[Д1]:[П4]])</f>
        <v>9</v>
      </c>
      <c r="AE5" s="38">
        <f>SUM(Таблица9[[#This Row],[З5]:[Р4]])</f>
        <v>10</v>
      </c>
      <c r="AF5" s="38">
        <f>SUM(Таблица9[[#This Row],[Сумма ПБ за УЧ]:[Сумма ПБ за ПЧ]])</f>
        <v>19</v>
      </c>
      <c r="AG5" s="39">
        <f>Таблица9[[#This Row],[Общее количество  ПБ]]/22</f>
        <v>0.86363636363636365</v>
      </c>
      <c r="AH5" s="38" t="s">
        <v>15</v>
      </c>
      <c r="AI5" s="38" t="s">
        <v>72</v>
      </c>
      <c r="AJ5" s="47" t="s">
        <v>15</v>
      </c>
    </row>
    <row r="6" spans="1:36" x14ac:dyDescent="0.25">
      <c r="A6" s="91">
        <v>1</v>
      </c>
      <c r="B6" s="41" t="str">
        <f t="shared" si="0"/>
        <v>9 класс</v>
      </c>
      <c r="C6" s="4"/>
      <c r="D6" s="4"/>
      <c r="E6" s="4"/>
      <c r="F6" s="4"/>
      <c r="G6" s="17"/>
      <c r="H6" s="8"/>
      <c r="I6" s="9"/>
      <c r="J6" s="8"/>
      <c r="K6" s="10"/>
      <c r="L6" s="9"/>
      <c r="M6" s="8"/>
      <c r="N6" s="10"/>
      <c r="O6" s="10"/>
      <c r="P6" s="9"/>
      <c r="Q6" s="4"/>
      <c r="R6" s="17"/>
      <c r="S6" s="17"/>
      <c r="T6" s="17"/>
      <c r="U6" s="17"/>
      <c r="V6" s="17"/>
      <c r="W6" s="17"/>
      <c r="X6" s="17"/>
      <c r="Y6" s="17"/>
      <c r="Z6" s="8"/>
      <c r="AA6" s="10"/>
      <c r="AB6" s="10"/>
      <c r="AC6" s="9"/>
      <c r="AD6" s="7">
        <f>SUM(Таблица9[[#This Row],[Д1]:[П4]])</f>
        <v>0</v>
      </c>
      <c r="AE6" s="7">
        <f>SUM(Таблица9[[#This Row],[З5]:[Р4]])</f>
        <v>0</v>
      </c>
      <c r="AF6" s="7">
        <f>SUM(Таблица9[[#This Row],[Сумма ПБ за УЧ]:[Сумма ПБ за ПЧ]])</f>
        <v>0</v>
      </c>
      <c r="AG6" s="42">
        <f>Таблица9[[#This Row],[Общее количество  ПБ]]/22</f>
        <v>0</v>
      </c>
      <c r="AH6" s="7"/>
      <c r="AI6" s="7"/>
      <c r="AJ6" s="48"/>
    </row>
    <row r="7" spans="1:36" x14ac:dyDescent="0.25">
      <c r="A7" s="91" t="s">
        <v>200</v>
      </c>
      <c r="B7" s="41" t="str">
        <f t="shared" si="0"/>
        <v>9 класс</v>
      </c>
      <c r="C7" s="4"/>
      <c r="D7" s="4"/>
      <c r="E7" s="4"/>
      <c r="F7" s="4"/>
      <c r="G7" s="17"/>
      <c r="H7" s="8"/>
      <c r="I7" s="9"/>
      <c r="J7" s="8"/>
      <c r="K7" s="10"/>
      <c r="L7" s="9"/>
      <c r="M7" s="8"/>
      <c r="N7" s="10"/>
      <c r="O7" s="10"/>
      <c r="P7" s="9"/>
      <c r="Q7" s="4"/>
      <c r="R7" s="17"/>
      <c r="S7" s="17"/>
      <c r="T7" s="17"/>
      <c r="U7" s="17"/>
      <c r="V7" s="17"/>
      <c r="W7" s="17"/>
      <c r="X7" s="17"/>
      <c r="Y7" s="17"/>
      <c r="Z7" s="8"/>
      <c r="AA7" s="10"/>
      <c r="AB7" s="10"/>
      <c r="AC7" s="9"/>
      <c r="AD7" s="44">
        <f>SUM(Таблица9[[#This Row],[Д1]:[П4]])</f>
        <v>0</v>
      </c>
      <c r="AE7" s="44">
        <f>SUM(Таблица9[[#This Row],[З5]:[Р4]])</f>
        <v>0</v>
      </c>
      <c r="AF7" s="44">
        <f>SUM(Таблица9[[#This Row],[Сумма ПБ за УЧ]:[Сумма ПБ за ПЧ]])</f>
        <v>0</v>
      </c>
      <c r="AG7" s="45">
        <f>Таблица9[[#This Row],[Общее количество  ПБ]]/22</f>
        <v>0</v>
      </c>
      <c r="AH7" s="42"/>
      <c r="AI7" s="7"/>
      <c r="AJ7" s="49"/>
    </row>
  </sheetData>
  <mergeCells count="8">
    <mergeCell ref="A2:E3"/>
    <mergeCell ref="F2:P2"/>
    <mergeCell ref="Q2:AC2"/>
    <mergeCell ref="AD2:AJ3"/>
    <mergeCell ref="H3:I3"/>
    <mergeCell ref="J3:L3"/>
    <mergeCell ref="M3:P3"/>
    <mergeCell ref="Z3:AC3"/>
  </mergeCell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7"/>
  <sheetViews>
    <sheetView zoomScale="80" zoomScaleNormal="80" workbookViewId="0">
      <selection activeCell="C6" sqref="C6"/>
    </sheetView>
  </sheetViews>
  <sheetFormatPr defaultRowHeight="15.75" x14ac:dyDescent="0.25"/>
  <cols>
    <col min="1" max="1" width="9.140625" style="5" customWidth="1"/>
    <col min="2" max="2" width="10.28515625" style="13" customWidth="1"/>
    <col min="3" max="3" width="14.7109375" style="16" customWidth="1"/>
    <col min="4" max="4" width="19.42578125" style="16" customWidth="1"/>
    <col min="5" max="5" width="17.85546875" style="16" customWidth="1"/>
    <col min="6" max="6" width="10.7109375" style="16" customWidth="1"/>
    <col min="7" max="16" width="6.7109375" style="6" customWidth="1"/>
    <col min="17" max="17" width="9.7109375" style="6" customWidth="1"/>
    <col min="18" max="31" width="6.7109375" style="6" customWidth="1"/>
    <col min="32" max="33" width="10.7109375" style="5" customWidth="1"/>
    <col min="34" max="35" width="12.42578125" style="5" customWidth="1"/>
    <col min="36" max="38" width="14.85546875" style="5" customWidth="1"/>
    <col min="39" max="39" width="18" style="13" customWidth="1"/>
    <col min="40" max="16384" width="9.140625" style="13"/>
  </cols>
  <sheetData>
    <row r="1" spans="1:38" ht="18.75" thickBot="1" x14ac:dyDescent="0.3">
      <c r="A1" s="88"/>
      <c r="B1" s="15"/>
    </row>
    <row r="2" spans="1:38" ht="44.25" customHeight="1" thickBot="1" x14ac:dyDescent="0.3">
      <c r="A2" s="116" t="s">
        <v>14</v>
      </c>
      <c r="B2" s="120"/>
      <c r="C2" s="120"/>
      <c r="D2" s="120"/>
      <c r="E2" s="117"/>
      <c r="F2" s="124" t="s">
        <v>45</v>
      </c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16" t="s">
        <v>46</v>
      </c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17"/>
      <c r="AF2" s="116" t="s">
        <v>13</v>
      </c>
      <c r="AG2" s="120"/>
      <c r="AH2" s="120"/>
      <c r="AI2" s="120"/>
      <c r="AJ2" s="120"/>
      <c r="AK2" s="120"/>
      <c r="AL2" s="117"/>
    </row>
    <row r="3" spans="1:38" s="21" customFormat="1" ht="44.25" customHeight="1" thickBot="1" x14ac:dyDescent="0.25">
      <c r="A3" s="129"/>
      <c r="B3" s="130"/>
      <c r="C3" s="130"/>
      <c r="D3" s="130"/>
      <c r="E3" s="131"/>
      <c r="F3" s="43"/>
      <c r="G3" s="132" t="s">
        <v>8</v>
      </c>
      <c r="H3" s="132"/>
      <c r="I3" s="132" t="s">
        <v>9</v>
      </c>
      <c r="J3" s="132"/>
      <c r="K3" s="132"/>
      <c r="L3" s="132" t="s">
        <v>10</v>
      </c>
      <c r="M3" s="132"/>
      <c r="N3" s="132"/>
      <c r="O3" s="132" t="s">
        <v>11</v>
      </c>
      <c r="P3" s="132"/>
      <c r="Q3" s="43"/>
      <c r="R3" s="24" t="s">
        <v>47</v>
      </c>
      <c r="S3" s="24" t="s">
        <v>48</v>
      </c>
      <c r="T3" s="24" t="s">
        <v>49</v>
      </c>
      <c r="U3" s="25" t="s">
        <v>50</v>
      </c>
      <c r="V3" s="133" t="s">
        <v>51</v>
      </c>
      <c r="W3" s="134"/>
      <c r="X3" s="134"/>
      <c r="Y3" s="135"/>
      <c r="Z3" s="25" t="s">
        <v>52</v>
      </c>
      <c r="AA3" s="25" t="s">
        <v>53</v>
      </c>
      <c r="AB3" s="25" t="s">
        <v>70</v>
      </c>
      <c r="AC3" s="25" t="s">
        <v>78</v>
      </c>
      <c r="AD3" s="25" t="s">
        <v>81</v>
      </c>
      <c r="AE3" s="25" t="s">
        <v>102</v>
      </c>
      <c r="AF3" s="129"/>
      <c r="AG3" s="130"/>
      <c r="AH3" s="130"/>
      <c r="AI3" s="130"/>
      <c r="AJ3" s="130"/>
      <c r="AK3" s="130"/>
      <c r="AL3" s="131"/>
    </row>
    <row r="4" spans="1:38" s="19" customFormat="1" ht="68.25" customHeight="1" x14ac:dyDescent="0.25">
      <c r="A4" s="89" t="s">
        <v>0</v>
      </c>
      <c r="B4" s="30" t="s">
        <v>205</v>
      </c>
      <c r="C4" s="31" t="s">
        <v>201</v>
      </c>
      <c r="D4" s="31" t="s">
        <v>2</v>
      </c>
      <c r="E4" s="31" t="s">
        <v>3</v>
      </c>
      <c r="F4" s="32" t="s">
        <v>64</v>
      </c>
      <c r="G4" s="27" t="s">
        <v>24</v>
      </c>
      <c r="H4" s="18" t="s">
        <v>25</v>
      </c>
      <c r="I4" s="22" t="s">
        <v>26</v>
      </c>
      <c r="J4" s="23" t="s">
        <v>27</v>
      </c>
      <c r="K4" s="18" t="s">
        <v>44</v>
      </c>
      <c r="L4" s="22" t="s">
        <v>37</v>
      </c>
      <c r="M4" s="23" t="s">
        <v>38</v>
      </c>
      <c r="N4" s="18" t="s">
        <v>39</v>
      </c>
      <c r="O4" s="22" t="s">
        <v>40</v>
      </c>
      <c r="P4" s="18" t="s">
        <v>41</v>
      </c>
      <c r="Q4" s="32" t="s">
        <v>63</v>
      </c>
      <c r="R4" s="34" t="s">
        <v>54</v>
      </c>
      <c r="S4" s="34" t="s">
        <v>55</v>
      </c>
      <c r="T4" s="34" t="s">
        <v>56</v>
      </c>
      <c r="U4" s="34" t="s">
        <v>69</v>
      </c>
      <c r="V4" s="22" t="s">
        <v>98</v>
      </c>
      <c r="W4" s="23" t="s">
        <v>99</v>
      </c>
      <c r="X4" s="23" t="s">
        <v>100</v>
      </c>
      <c r="Y4" s="18" t="s">
        <v>101</v>
      </c>
      <c r="Z4" s="34" t="s">
        <v>61</v>
      </c>
      <c r="AA4" s="34" t="s">
        <v>62</v>
      </c>
      <c r="AB4" s="34" t="s">
        <v>79</v>
      </c>
      <c r="AC4" s="34" t="s">
        <v>103</v>
      </c>
      <c r="AD4" s="34" t="s">
        <v>104</v>
      </c>
      <c r="AE4" s="34" t="s">
        <v>105</v>
      </c>
      <c r="AF4" s="34" t="s">
        <v>73</v>
      </c>
      <c r="AG4" s="34" t="s">
        <v>74</v>
      </c>
      <c r="AH4" s="34" t="s">
        <v>65</v>
      </c>
      <c r="AI4" s="34" t="s">
        <v>71</v>
      </c>
      <c r="AJ4" s="34" t="s">
        <v>97</v>
      </c>
      <c r="AK4" s="34" t="s">
        <v>89</v>
      </c>
      <c r="AL4" s="35" t="s">
        <v>12</v>
      </c>
    </row>
    <row r="5" spans="1:38" s="14" customFormat="1" x14ac:dyDescent="0.25">
      <c r="A5" s="90" t="s">
        <v>1</v>
      </c>
      <c r="B5" s="36" t="str">
        <f t="shared" ref="B5:B7" si="0">"10 класс"</f>
        <v>10 класс</v>
      </c>
      <c r="C5" s="37" t="s">
        <v>253</v>
      </c>
      <c r="D5" s="37" t="s">
        <v>6</v>
      </c>
      <c r="E5" s="37" t="s">
        <v>4</v>
      </c>
      <c r="F5" s="37" t="s">
        <v>5</v>
      </c>
      <c r="G5" s="40">
        <v>1</v>
      </c>
      <c r="H5" s="46">
        <v>1</v>
      </c>
      <c r="I5" s="40">
        <v>1</v>
      </c>
      <c r="J5" s="29">
        <v>1</v>
      </c>
      <c r="K5" s="46">
        <v>1</v>
      </c>
      <c r="L5" s="40">
        <v>0</v>
      </c>
      <c r="M5" s="29">
        <v>1</v>
      </c>
      <c r="N5" s="46">
        <v>1</v>
      </c>
      <c r="O5" s="40">
        <v>1</v>
      </c>
      <c r="P5" s="46">
        <v>1</v>
      </c>
      <c r="Q5" s="37" t="s">
        <v>5</v>
      </c>
      <c r="R5" s="38">
        <v>1</v>
      </c>
      <c r="S5" s="38">
        <v>1</v>
      </c>
      <c r="T5" s="38">
        <v>1</v>
      </c>
      <c r="U5" s="38">
        <v>1</v>
      </c>
      <c r="V5" s="40">
        <v>1</v>
      </c>
      <c r="W5" s="29">
        <v>1</v>
      </c>
      <c r="X5" s="29">
        <v>1</v>
      </c>
      <c r="Y5" s="46">
        <v>1</v>
      </c>
      <c r="Z5" s="38">
        <v>1</v>
      </c>
      <c r="AA5" s="38">
        <v>1</v>
      </c>
      <c r="AB5" s="38">
        <v>1</v>
      </c>
      <c r="AC5" s="38">
        <v>1</v>
      </c>
      <c r="AD5" s="38">
        <v>1</v>
      </c>
      <c r="AE5" s="38">
        <v>1</v>
      </c>
      <c r="AF5" s="38">
        <f>SUM(Таблица10[[#This Row],[Д1]:[П2]])</f>
        <v>9</v>
      </c>
      <c r="AG5" s="38">
        <f>SUM(Таблица10[[#This Row],[З5]:[З15]])</f>
        <v>14</v>
      </c>
      <c r="AH5" s="38">
        <f>SUM(Таблица10[[#This Row],[Сумма ПБ за УЧ]:[Сумма ПБ за ПЧ]])</f>
        <v>23</v>
      </c>
      <c r="AI5" s="39">
        <f>Таблица10[[#This Row],[Общее количество  ПБ]]/24</f>
        <v>0.95833333333333337</v>
      </c>
      <c r="AJ5" s="38" t="s">
        <v>72</v>
      </c>
      <c r="AK5" s="38" t="s">
        <v>72</v>
      </c>
      <c r="AL5" s="47" t="s">
        <v>72</v>
      </c>
    </row>
    <row r="6" spans="1:38" x14ac:dyDescent="0.25">
      <c r="A6" s="91">
        <v>1</v>
      </c>
      <c r="B6" s="41" t="str">
        <f t="shared" si="0"/>
        <v>10 класс</v>
      </c>
      <c r="C6" s="4"/>
      <c r="D6" s="4"/>
      <c r="E6" s="4"/>
      <c r="F6" s="4"/>
      <c r="G6" s="8"/>
      <c r="H6" s="9"/>
      <c r="I6" s="8"/>
      <c r="J6" s="10"/>
      <c r="K6" s="9"/>
      <c r="L6" s="8"/>
      <c r="M6" s="10"/>
      <c r="N6" s="9"/>
      <c r="O6" s="8"/>
      <c r="P6" s="9"/>
      <c r="Q6" s="4"/>
      <c r="R6" s="17"/>
      <c r="S6" s="17"/>
      <c r="T6" s="17"/>
      <c r="U6" s="17"/>
      <c r="V6" s="8"/>
      <c r="W6" s="10"/>
      <c r="X6" s="10"/>
      <c r="Y6" s="9"/>
      <c r="Z6" s="17"/>
      <c r="AA6" s="17"/>
      <c r="AB6" s="17"/>
      <c r="AC6" s="17"/>
      <c r="AD6" s="17"/>
      <c r="AE6" s="17"/>
      <c r="AF6" s="7">
        <f>SUM(Таблица10[[#This Row],[Д1]:[П2]])</f>
        <v>0</v>
      </c>
      <c r="AG6" s="7">
        <f>SUM(Таблица10[[#This Row],[З5]:[З15]])</f>
        <v>0</v>
      </c>
      <c r="AH6" s="7">
        <f>SUM(Таблица10[[#This Row],[Сумма ПБ за УЧ]:[Сумма ПБ за ПЧ]])</f>
        <v>0</v>
      </c>
      <c r="AI6" s="42">
        <f>Таблица10[[#This Row],[Общее количество  ПБ]]/24</f>
        <v>0</v>
      </c>
      <c r="AJ6" s="7"/>
      <c r="AK6" s="7"/>
      <c r="AL6" s="48"/>
    </row>
    <row r="7" spans="1:38" x14ac:dyDescent="0.25">
      <c r="A7" s="91" t="s">
        <v>200</v>
      </c>
      <c r="B7" s="41" t="str">
        <f t="shared" si="0"/>
        <v>10 класс</v>
      </c>
      <c r="C7" s="4"/>
      <c r="D7" s="4"/>
      <c r="E7" s="4"/>
      <c r="F7" s="4"/>
      <c r="G7" s="8"/>
      <c r="H7" s="9"/>
      <c r="I7" s="8"/>
      <c r="K7" s="9"/>
      <c r="L7" s="8"/>
      <c r="N7" s="9"/>
      <c r="O7" s="8"/>
      <c r="P7" s="9"/>
      <c r="Q7" s="4"/>
      <c r="R7" s="17"/>
      <c r="S7" s="17"/>
      <c r="T7" s="17"/>
      <c r="U7" s="17"/>
      <c r="V7" s="8"/>
      <c r="Y7" s="9"/>
      <c r="Z7" s="17"/>
      <c r="AA7" s="17"/>
      <c r="AB7" s="17"/>
      <c r="AC7" s="17"/>
      <c r="AD7" s="17"/>
      <c r="AE7" s="17"/>
      <c r="AF7" s="44">
        <f>SUM(Таблица10[[#This Row],[Д1]:[П2]])</f>
        <v>0</v>
      </c>
      <c r="AG7" s="44">
        <f>SUM(Таблица10[[#This Row],[З5]:[З15]])</f>
        <v>0</v>
      </c>
      <c r="AH7" s="44">
        <f>SUM(Таблица10[[#This Row],[Сумма ПБ за УЧ]:[Сумма ПБ за ПЧ]])</f>
        <v>0</v>
      </c>
      <c r="AI7" s="45">
        <f>Таблица10[[#This Row],[Общее количество  ПБ]]/24</f>
        <v>0</v>
      </c>
      <c r="AJ7" s="42"/>
      <c r="AK7" s="7"/>
      <c r="AL7" s="49"/>
    </row>
  </sheetData>
  <mergeCells count="9">
    <mergeCell ref="A2:E3"/>
    <mergeCell ref="F2:P2"/>
    <mergeCell ref="AF2:AL3"/>
    <mergeCell ref="Q2:AE2"/>
    <mergeCell ref="V3:Y3"/>
    <mergeCell ref="G3:H3"/>
    <mergeCell ref="I3:K3"/>
    <mergeCell ref="L3:N3"/>
    <mergeCell ref="O3:P3"/>
  </mergeCell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7"/>
  <sheetViews>
    <sheetView zoomScale="80" zoomScaleNormal="80" workbookViewId="0">
      <selection activeCell="E26" sqref="E26"/>
    </sheetView>
  </sheetViews>
  <sheetFormatPr defaultRowHeight="15.75" x14ac:dyDescent="0.25"/>
  <cols>
    <col min="1" max="1" width="9.140625" style="5" customWidth="1"/>
    <col min="2" max="2" width="10.28515625" style="13" customWidth="1"/>
    <col min="3" max="3" width="14.7109375" style="16" customWidth="1"/>
    <col min="4" max="4" width="19.42578125" style="16" customWidth="1"/>
    <col min="5" max="5" width="17.85546875" style="16" customWidth="1"/>
    <col min="6" max="6" width="10.7109375" style="16" customWidth="1"/>
    <col min="7" max="16" width="6.7109375" style="6" customWidth="1"/>
    <col min="17" max="17" width="9.7109375" style="6" customWidth="1"/>
    <col min="18" max="31" width="6.7109375" style="6" customWidth="1"/>
    <col min="32" max="33" width="10.7109375" style="5" customWidth="1"/>
    <col min="34" max="35" width="12.42578125" style="5" customWidth="1"/>
    <col min="36" max="38" width="14.85546875" style="5" customWidth="1"/>
    <col min="39" max="16384" width="9.140625" style="13"/>
  </cols>
  <sheetData>
    <row r="1" spans="1:38" ht="18.75" thickBot="1" x14ac:dyDescent="0.3">
      <c r="A1" s="88"/>
      <c r="B1" s="15"/>
    </row>
    <row r="2" spans="1:38" ht="44.25" customHeight="1" thickBot="1" x14ac:dyDescent="0.3">
      <c r="A2" s="116" t="s">
        <v>14</v>
      </c>
      <c r="B2" s="120"/>
      <c r="C2" s="120"/>
      <c r="D2" s="120"/>
      <c r="E2" s="117"/>
      <c r="F2" s="124" t="s">
        <v>45</v>
      </c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16" t="s">
        <v>46</v>
      </c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17"/>
      <c r="AF2" s="116" t="s">
        <v>13</v>
      </c>
      <c r="AG2" s="120"/>
      <c r="AH2" s="120"/>
      <c r="AI2" s="120"/>
      <c r="AJ2" s="120"/>
      <c r="AK2" s="120"/>
      <c r="AL2" s="117"/>
    </row>
    <row r="3" spans="1:38" s="21" customFormat="1" ht="44.25" customHeight="1" thickBot="1" x14ac:dyDescent="0.25">
      <c r="A3" s="129"/>
      <c r="B3" s="130"/>
      <c r="C3" s="130"/>
      <c r="D3" s="130"/>
      <c r="E3" s="131"/>
      <c r="F3" s="43"/>
      <c r="G3" s="132" t="s">
        <v>8</v>
      </c>
      <c r="H3" s="132"/>
      <c r="I3" s="132" t="s">
        <v>9</v>
      </c>
      <c r="J3" s="132"/>
      <c r="K3" s="132"/>
      <c r="L3" s="132" t="s">
        <v>10</v>
      </c>
      <c r="M3" s="132"/>
      <c r="N3" s="132"/>
      <c r="O3" s="132" t="s">
        <v>11</v>
      </c>
      <c r="P3" s="132"/>
      <c r="Q3" s="43"/>
      <c r="R3" s="24" t="s">
        <v>47</v>
      </c>
      <c r="S3" s="24" t="s">
        <v>48</v>
      </c>
      <c r="T3" s="24" t="s">
        <v>49</v>
      </c>
      <c r="U3" s="24" t="s">
        <v>50</v>
      </c>
      <c r="V3" s="24" t="s">
        <v>51</v>
      </c>
      <c r="W3" s="24" t="s">
        <v>52</v>
      </c>
      <c r="X3" s="24" t="s">
        <v>53</v>
      </c>
      <c r="Y3" s="24" t="s">
        <v>70</v>
      </c>
      <c r="Z3" s="24" t="s">
        <v>78</v>
      </c>
      <c r="AA3" s="133" t="s">
        <v>81</v>
      </c>
      <c r="AB3" s="134"/>
      <c r="AC3" s="134"/>
      <c r="AD3" s="134"/>
      <c r="AE3" s="135"/>
      <c r="AF3" s="129"/>
      <c r="AG3" s="130"/>
      <c r="AH3" s="130"/>
      <c r="AI3" s="130"/>
      <c r="AJ3" s="130"/>
      <c r="AK3" s="130"/>
      <c r="AL3" s="131"/>
    </row>
    <row r="4" spans="1:38" s="19" customFormat="1" ht="68.25" customHeight="1" x14ac:dyDescent="0.25">
      <c r="A4" s="89" t="s">
        <v>0</v>
      </c>
      <c r="B4" s="30" t="s">
        <v>205</v>
      </c>
      <c r="C4" s="31" t="s">
        <v>201</v>
      </c>
      <c r="D4" s="31" t="s">
        <v>2</v>
      </c>
      <c r="E4" s="31" t="s">
        <v>3</v>
      </c>
      <c r="F4" s="32" t="s">
        <v>64</v>
      </c>
      <c r="G4" s="27" t="s">
        <v>24</v>
      </c>
      <c r="H4" s="18" t="s">
        <v>25</v>
      </c>
      <c r="I4" s="22" t="s">
        <v>26</v>
      </c>
      <c r="J4" s="23" t="s">
        <v>27</v>
      </c>
      <c r="K4" s="18" t="s">
        <v>44</v>
      </c>
      <c r="L4" s="22" t="s">
        <v>37</v>
      </c>
      <c r="M4" s="23" t="s">
        <v>38</v>
      </c>
      <c r="N4" s="18" t="s">
        <v>39</v>
      </c>
      <c r="O4" s="22" t="s">
        <v>40</v>
      </c>
      <c r="P4" s="18" t="s">
        <v>41</v>
      </c>
      <c r="Q4" s="32" t="s">
        <v>63</v>
      </c>
      <c r="R4" s="34" t="s">
        <v>54</v>
      </c>
      <c r="S4" s="34" t="s">
        <v>55</v>
      </c>
      <c r="T4" s="34" t="s">
        <v>56</v>
      </c>
      <c r="U4" s="34" t="s">
        <v>69</v>
      </c>
      <c r="V4" s="34" t="s">
        <v>60</v>
      </c>
      <c r="W4" s="34" t="s">
        <v>61</v>
      </c>
      <c r="X4" s="34" t="s">
        <v>62</v>
      </c>
      <c r="Y4" s="34" t="s">
        <v>79</v>
      </c>
      <c r="Z4" s="34" t="s">
        <v>103</v>
      </c>
      <c r="AA4" s="22" t="s">
        <v>82</v>
      </c>
      <c r="AB4" s="23" t="s">
        <v>83</v>
      </c>
      <c r="AC4" s="23" t="s">
        <v>92</v>
      </c>
      <c r="AD4" s="23" t="s">
        <v>93</v>
      </c>
      <c r="AE4" s="18" t="s">
        <v>108</v>
      </c>
      <c r="AF4" s="34" t="s">
        <v>73</v>
      </c>
      <c r="AG4" s="34" t="s">
        <v>74</v>
      </c>
      <c r="AH4" s="34" t="s">
        <v>65</v>
      </c>
      <c r="AI4" s="34" t="s">
        <v>71</v>
      </c>
      <c r="AJ4" s="34" t="s">
        <v>97</v>
      </c>
      <c r="AK4" s="34" t="s">
        <v>89</v>
      </c>
      <c r="AL4" s="34" t="s">
        <v>12</v>
      </c>
    </row>
    <row r="5" spans="1:38" s="14" customFormat="1" x14ac:dyDescent="0.25">
      <c r="A5" s="90" t="s">
        <v>1</v>
      </c>
      <c r="B5" s="36" t="str">
        <f t="shared" ref="B5:B7" si="0">"11 класс"</f>
        <v>11 класс</v>
      </c>
      <c r="C5" s="37" t="s">
        <v>254</v>
      </c>
      <c r="D5" s="37" t="s">
        <v>6</v>
      </c>
      <c r="E5" s="37" t="s">
        <v>4</v>
      </c>
      <c r="F5" s="37" t="s">
        <v>5</v>
      </c>
      <c r="G5" s="40">
        <v>1</v>
      </c>
      <c r="H5" s="46">
        <v>1</v>
      </c>
      <c r="I5" s="40">
        <v>1</v>
      </c>
      <c r="J5" s="29">
        <v>1</v>
      </c>
      <c r="K5" s="46">
        <v>1</v>
      </c>
      <c r="L5" s="40">
        <v>0</v>
      </c>
      <c r="M5" s="29">
        <v>1</v>
      </c>
      <c r="N5" s="46">
        <v>1</v>
      </c>
      <c r="O5" s="40">
        <v>1</v>
      </c>
      <c r="P5" s="46">
        <v>1</v>
      </c>
      <c r="Q5" s="37" t="s">
        <v>5</v>
      </c>
      <c r="R5" s="38">
        <v>1</v>
      </c>
      <c r="S5" s="38">
        <v>1</v>
      </c>
      <c r="T5" s="38">
        <v>1</v>
      </c>
      <c r="U5" s="38">
        <v>1</v>
      </c>
      <c r="V5" s="38">
        <v>1</v>
      </c>
      <c r="W5" s="38">
        <v>1</v>
      </c>
      <c r="X5" s="38">
        <v>1</v>
      </c>
      <c r="Y5" s="38">
        <v>1</v>
      </c>
      <c r="Z5" s="38">
        <v>1</v>
      </c>
      <c r="AA5" s="40">
        <v>1</v>
      </c>
      <c r="AB5" s="29">
        <v>1</v>
      </c>
      <c r="AC5" s="29">
        <v>1</v>
      </c>
      <c r="AD5" s="29">
        <v>1</v>
      </c>
      <c r="AE5" s="46">
        <v>1</v>
      </c>
      <c r="AF5" s="38">
        <f>SUM(Таблица11[[#This Row],[Д1]:[П2]])</f>
        <v>9</v>
      </c>
      <c r="AG5" s="38">
        <f>SUM(Таблица11[[#This Row],[З5]:[Р5]])</f>
        <v>14</v>
      </c>
      <c r="AH5" s="38">
        <f>SUM(Таблица11[[#This Row],[Сумма ПБ за УЧ]:[Сумма ПБ за ПЧ]])</f>
        <v>23</v>
      </c>
      <c r="AI5" s="39">
        <f>Таблица11[[#This Row],[Общее количество  ПБ]]/24</f>
        <v>0.95833333333333337</v>
      </c>
      <c r="AJ5" s="38" t="s">
        <v>72</v>
      </c>
      <c r="AK5" s="38" t="s">
        <v>72</v>
      </c>
      <c r="AL5" s="38" t="s">
        <v>72</v>
      </c>
    </row>
    <row r="6" spans="1:38" x14ac:dyDescent="0.25">
      <c r="A6" s="91">
        <v>1</v>
      </c>
      <c r="B6" s="41" t="str">
        <f t="shared" si="0"/>
        <v>11 класс</v>
      </c>
      <c r="C6" s="4"/>
      <c r="D6" s="4"/>
      <c r="E6" s="4"/>
      <c r="F6" s="4"/>
      <c r="G6" s="8"/>
      <c r="H6" s="9"/>
      <c r="I6" s="8"/>
      <c r="J6" s="10"/>
      <c r="K6" s="9"/>
      <c r="L6" s="8"/>
      <c r="M6" s="10"/>
      <c r="N6" s="9"/>
      <c r="O6" s="8"/>
      <c r="P6" s="9"/>
      <c r="Q6" s="4"/>
      <c r="R6" s="17"/>
      <c r="S6" s="17"/>
      <c r="T6" s="17"/>
      <c r="U6" s="17"/>
      <c r="V6" s="17"/>
      <c r="W6" s="17"/>
      <c r="X6" s="17"/>
      <c r="Y6" s="17"/>
      <c r="Z6" s="17"/>
      <c r="AA6" s="8"/>
      <c r="AB6" s="10"/>
      <c r="AC6" s="10"/>
      <c r="AD6" s="10"/>
      <c r="AE6" s="9"/>
      <c r="AF6" s="7">
        <f>SUM(Таблица11[[#This Row],[Д1]:[П2]])</f>
        <v>0</v>
      </c>
      <c r="AG6" s="7">
        <f>SUM(Таблица11[[#This Row],[З5]:[Р5]])</f>
        <v>0</v>
      </c>
      <c r="AH6" s="7">
        <f>SUM(Таблица11[[#This Row],[Сумма ПБ за УЧ]:[Сумма ПБ за ПЧ]])</f>
        <v>0</v>
      </c>
      <c r="AI6" s="42">
        <f>Таблица11[[#This Row],[Общее количество  ПБ]]/24</f>
        <v>0</v>
      </c>
      <c r="AJ6" s="7"/>
      <c r="AK6" s="7"/>
      <c r="AL6" s="7"/>
    </row>
    <row r="7" spans="1:38" x14ac:dyDescent="0.25">
      <c r="A7" s="91" t="s">
        <v>200</v>
      </c>
      <c r="B7" s="41" t="str">
        <f t="shared" si="0"/>
        <v>11 класс</v>
      </c>
      <c r="C7" s="4"/>
      <c r="D7" s="4"/>
      <c r="E7" s="4"/>
      <c r="F7" s="4"/>
      <c r="G7" s="8"/>
      <c r="H7" s="9"/>
      <c r="I7" s="8"/>
      <c r="J7" s="10"/>
      <c r="K7" s="9"/>
      <c r="L7" s="8"/>
      <c r="M7" s="10"/>
      <c r="N7" s="9"/>
      <c r="O7" s="8"/>
      <c r="P7" s="9"/>
      <c r="Q7" s="4"/>
      <c r="R7" s="17"/>
      <c r="S7" s="17"/>
      <c r="T7" s="17"/>
      <c r="U7" s="17"/>
      <c r="V7" s="17"/>
      <c r="W7" s="17"/>
      <c r="X7" s="17"/>
      <c r="Y7" s="17"/>
      <c r="Z7" s="17"/>
      <c r="AA7" s="8"/>
      <c r="AB7" s="10"/>
      <c r="AC7" s="10"/>
      <c r="AD7" s="10"/>
      <c r="AE7" s="9"/>
      <c r="AF7" s="7">
        <f>SUM(Таблица11[[#This Row],[Д1]:[П2]])</f>
        <v>0</v>
      </c>
      <c r="AG7" s="7">
        <f>SUM(Таблица11[[#This Row],[З5]:[Р5]])</f>
        <v>0</v>
      </c>
      <c r="AH7" s="7">
        <f>SUM(Таблица11[[#This Row],[Сумма ПБ за УЧ]:[Сумма ПБ за ПЧ]])</f>
        <v>0</v>
      </c>
      <c r="AI7" s="42">
        <f>Таблица11[[#This Row],[Общее количество  ПБ]]/24</f>
        <v>0</v>
      </c>
      <c r="AJ7" s="7"/>
      <c r="AK7" s="7"/>
      <c r="AL7" s="7"/>
    </row>
  </sheetData>
  <mergeCells count="9">
    <mergeCell ref="A2:E3"/>
    <mergeCell ref="F2:P2"/>
    <mergeCell ref="Q2:AE2"/>
    <mergeCell ref="AF2:AL3"/>
    <mergeCell ref="G3:H3"/>
    <mergeCell ref="I3:K3"/>
    <mergeCell ref="AA3:AE3"/>
    <mergeCell ref="L3:N3"/>
    <mergeCell ref="O3:P3"/>
  </mergeCell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U60"/>
  <sheetViews>
    <sheetView showGridLines="0" tabSelected="1" zoomScale="70" zoomScaleNormal="70" zoomScaleSheetLayoutView="90" workbookViewId="0">
      <selection activeCell="AG11" sqref="AG11"/>
    </sheetView>
  </sheetViews>
  <sheetFormatPr defaultRowHeight="18" x14ac:dyDescent="0.25"/>
  <cols>
    <col min="1" max="1" width="9.42578125" style="101" bestFit="1" customWidth="1"/>
    <col min="2" max="2" width="9.140625" style="72" customWidth="1"/>
    <col min="3" max="6" width="9.140625" style="60" customWidth="1"/>
    <col min="7" max="21" width="9.140625" style="73" customWidth="1"/>
    <col min="22" max="16384" width="9.140625" style="72"/>
  </cols>
  <sheetData>
    <row r="1" spans="1:21" ht="54" customHeight="1" x14ac:dyDescent="0.25">
      <c r="M1" s="107" t="s">
        <v>257</v>
      </c>
      <c r="N1" s="107"/>
      <c r="O1" s="107"/>
      <c r="P1" s="107"/>
      <c r="Q1" s="107"/>
      <c r="R1" s="107"/>
      <c r="S1" s="107"/>
      <c r="T1" s="107"/>
      <c r="U1" s="107"/>
    </row>
    <row r="2" spans="1:21" s="57" customFormat="1" ht="44.25" customHeight="1" thickBot="1" x14ac:dyDescent="0.35">
      <c r="A2" s="93"/>
      <c r="B2" s="106" t="s">
        <v>7</v>
      </c>
      <c r="C2" s="106"/>
      <c r="D2" s="106"/>
      <c r="E2" s="103" t="s">
        <v>228</v>
      </c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4"/>
    </row>
    <row r="3" spans="1:21" s="57" customFormat="1" ht="14.25" customHeight="1" x14ac:dyDescent="0.3">
      <c r="A3" s="93"/>
      <c r="B3" s="61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62"/>
    </row>
    <row r="4" spans="1:21" s="57" customFormat="1" ht="41.25" customHeight="1" thickBot="1" x14ac:dyDescent="0.35">
      <c r="A4" s="93"/>
      <c r="B4" s="106" t="s">
        <v>17</v>
      </c>
      <c r="C4" s="106"/>
      <c r="D4" s="106"/>
      <c r="E4" s="58" t="s">
        <v>18</v>
      </c>
      <c r="F4" s="105" t="s">
        <v>4</v>
      </c>
      <c r="G4" s="105"/>
      <c r="H4" s="105"/>
      <c r="I4" s="64"/>
      <c r="J4" s="64"/>
      <c r="K4" s="58" t="s">
        <v>19</v>
      </c>
      <c r="L4" s="105" t="s">
        <v>221</v>
      </c>
      <c r="M4" s="105"/>
      <c r="N4" s="105"/>
      <c r="O4" s="59"/>
      <c r="P4" s="59"/>
      <c r="Q4" s="59"/>
      <c r="R4" s="59"/>
      <c r="S4" s="59"/>
      <c r="T4" s="59"/>
      <c r="U4" s="62"/>
    </row>
    <row r="5" spans="1:21" s="57" customFormat="1" ht="20.25" x14ac:dyDescent="0.3">
      <c r="A5" s="93"/>
      <c r="B5" s="65"/>
      <c r="C5" s="59"/>
      <c r="D5" s="59"/>
      <c r="E5" s="59"/>
      <c r="F5" s="59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6"/>
    </row>
    <row r="6" spans="1:21" s="57" customFormat="1" ht="20.25" x14ac:dyDescent="0.3">
      <c r="A6" s="93"/>
      <c r="B6" s="65"/>
      <c r="C6" s="59"/>
      <c r="D6" s="59"/>
      <c r="E6" s="59"/>
      <c r="F6" s="59"/>
      <c r="G6" s="61" t="s">
        <v>202</v>
      </c>
      <c r="H6" s="59"/>
      <c r="I6" s="59"/>
      <c r="J6" s="59"/>
      <c r="K6" s="59"/>
      <c r="L6" s="64"/>
      <c r="M6" s="64"/>
      <c r="N6" s="64"/>
      <c r="O6" s="64"/>
      <c r="P6" s="64"/>
      <c r="Q6" s="64"/>
      <c r="R6" s="64"/>
      <c r="S6" s="64"/>
      <c r="T6" s="64"/>
      <c r="U6" s="66"/>
    </row>
    <row r="7" spans="1:21" s="57" customFormat="1" ht="20.25" x14ac:dyDescent="0.3">
      <c r="A7" s="93"/>
      <c r="B7" s="65"/>
      <c r="C7" s="59"/>
      <c r="D7" s="59"/>
      <c r="E7" s="59"/>
      <c r="F7" s="59"/>
      <c r="G7" s="65"/>
      <c r="H7" s="65"/>
      <c r="I7" s="65"/>
      <c r="J7" s="59"/>
      <c r="K7" s="59"/>
      <c r="L7" s="64"/>
      <c r="M7" s="64"/>
      <c r="N7" s="64"/>
      <c r="O7" s="64"/>
      <c r="P7" s="64"/>
      <c r="Q7" s="64"/>
      <c r="R7" s="64"/>
      <c r="S7" s="64"/>
      <c r="T7" s="64"/>
      <c r="U7" s="66"/>
    </row>
    <row r="8" spans="1:21" s="57" customFormat="1" ht="21" thickBot="1" x14ac:dyDescent="0.35">
      <c r="A8" s="93"/>
      <c r="B8" s="65"/>
      <c r="C8" s="59"/>
      <c r="D8" s="59"/>
      <c r="E8" s="59"/>
      <c r="F8" s="59"/>
      <c r="G8" s="65"/>
      <c r="H8" s="71" t="s">
        <v>16</v>
      </c>
      <c r="I8" s="65"/>
      <c r="J8" s="70"/>
      <c r="K8" s="59" t="s">
        <v>204</v>
      </c>
      <c r="L8" s="64"/>
      <c r="M8" s="64"/>
      <c r="N8" s="64"/>
      <c r="O8" s="64"/>
      <c r="P8" s="64"/>
      <c r="Q8" s="64"/>
      <c r="R8" s="64"/>
      <c r="S8" s="64"/>
      <c r="T8" s="64"/>
      <c r="U8" s="66"/>
    </row>
    <row r="9" spans="1:21" s="57" customFormat="1" ht="12" customHeight="1" x14ac:dyDescent="0.3">
      <c r="A9" s="93"/>
      <c r="B9" s="65"/>
      <c r="C9" s="59"/>
      <c r="D9" s="59"/>
      <c r="E9" s="59"/>
      <c r="F9" s="59"/>
      <c r="G9" s="65"/>
      <c r="H9" s="71"/>
      <c r="I9" s="65"/>
      <c r="J9" s="59"/>
      <c r="K9" s="59"/>
      <c r="L9" s="64"/>
      <c r="M9" s="64"/>
      <c r="N9" s="64"/>
      <c r="O9" s="64"/>
      <c r="P9" s="64"/>
      <c r="Q9" s="64"/>
      <c r="R9" s="64"/>
      <c r="S9" s="64"/>
      <c r="T9" s="64"/>
      <c r="U9" s="66"/>
    </row>
    <row r="10" spans="1:21" s="57" customFormat="1" ht="21" thickBot="1" x14ac:dyDescent="0.35">
      <c r="A10" s="93"/>
      <c r="B10" s="65"/>
      <c r="C10" s="59"/>
      <c r="D10" s="59"/>
      <c r="E10" s="59"/>
      <c r="F10" s="59"/>
      <c r="G10" s="65"/>
      <c r="H10" s="71" t="s">
        <v>20</v>
      </c>
      <c r="I10" s="65"/>
      <c r="J10" s="70"/>
      <c r="K10" s="59" t="s">
        <v>204</v>
      </c>
      <c r="L10" s="64"/>
      <c r="M10" s="64"/>
      <c r="N10" s="64"/>
      <c r="O10" s="64"/>
      <c r="P10" s="64"/>
      <c r="Q10" s="64"/>
      <c r="R10" s="64"/>
      <c r="S10" s="64"/>
      <c r="T10" s="64"/>
      <c r="U10" s="66"/>
    </row>
    <row r="11" spans="1:21" s="57" customFormat="1" ht="12" customHeight="1" x14ac:dyDescent="0.3">
      <c r="A11" s="93"/>
      <c r="B11" s="65"/>
      <c r="C11" s="59"/>
      <c r="D11" s="59"/>
      <c r="E11" s="59"/>
      <c r="F11" s="59"/>
      <c r="G11" s="65"/>
      <c r="H11" s="71"/>
      <c r="I11" s="65"/>
      <c r="J11" s="59"/>
      <c r="K11" s="59"/>
      <c r="L11" s="64"/>
      <c r="M11" s="64"/>
      <c r="N11" s="64"/>
      <c r="O11" s="64"/>
      <c r="P11" s="64"/>
      <c r="Q11" s="64"/>
      <c r="R11" s="64"/>
      <c r="S11" s="64"/>
      <c r="T11" s="64"/>
      <c r="U11" s="66"/>
    </row>
    <row r="12" spans="1:21" s="57" customFormat="1" ht="21" thickBot="1" x14ac:dyDescent="0.35">
      <c r="A12" s="93"/>
      <c r="B12" s="65"/>
      <c r="C12" s="59"/>
      <c r="D12" s="59"/>
      <c r="E12" s="59"/>
      <c r="F12" s="59"/>
      <c r="G12" s="65"/>
      <c r="H12" s="71" t="s">
        <v>67</v>
      </c>
      <c r="I12" s="65"/>
      <c r="J12" s="70"/>
      <c r="K12" s="59" t="s">
        <v>204</v>
      </c>
      <c r="L12" s="64"/>
      <c r="M12" s="64"/>
      <c r="N12" s="64"/>
      <c r="O12" s="64"/>
      <c r="P12" s="64"/>
      <c r="Q12" s="64"/>
      <c r="R12" s="64"/>
      <c r="S12" s="64"/>
      <c r="T12" s="64"/>
      <c r="U12" s="66"/>
    </row>
    <row r="13" spans="1:21" s="57" customFormat="1" ht="12" customHeight="1" x14ac:dyDescent="0.3">
      <c r="A13" s="93"/>
      <c r="B13" s="65"/>
      <c r="C13" s="59"/>
      <c r="D13" s="59"/>
      <c r="E13" s="59"/>
      <c r="F13" s="59"/>
      <c r="G13" s="65"/>
      <c r="H13" s="71"/>
      <c r="I13" s="65"/>
      <c r="J13" s="59"/>
      <c r="K13" s="59"/>
      <c r="L13" s="64"/>
      <c r="M13" s="64"/>
      <c r="N13" s="64"/>
      <c r="O13" s="64"/>
      <c r="P13" s="64"/>
      <c r="Q13" s="64"/>
      <c r="R13" s="64"/>
      <c r="S13" s="64"/>
      <c r="T13" s="64"/>
      <c r="U13" s="66"/>
    </row>
    <row r="14" spans="1:21" s="57" customFormat="1" ht="21" thickBot="1" x14ac:dyDescent="0.35">
      <c r="A14" s="93"/>
      <c r="B14" s="65"/>
      <c r="C14" s="59"/>
      <c r="D14" s="59"/>
      <c r="E14" s="59"/>
      <c r="F14" s="59"/>
      <c r="G14" s="65"/>
      <c r="H14" s="71" t="s">
        <v>75</v>
      </c>
      <c r="I14" s="65"/>
      <c r="J14" s="70"/>
      <c r="K14" s="59" t="s">
        <v>204</v>
      </c>
      <c r="L14" s="64"/>
      <c r="M14" s="64"/>
      <c r="N14" s="64"/>
      <c r="O14" s="64"/>
      <c r="P14" s="64"/>
      <c r="Q14" s="64"/>
      <c r="R14" s="64"/>
      <c r="S14" s="64"/>
      <c r="T14" s="64"/>
      <c r="U14" s="66"/>
    </row>
    <row r="15" spans="1:21" s="57" customFormat="1" ht="12" customHeight="1" x14ac:dyDescent="0.3">
      <c r="A15" s="93"/>
      <c r="B15" s="65"/>
      <c r="C15" s="59"/>
      <c r="D15" s="59"/>
      <c r="E15" s="59"/>
      <c r="F15" s="59"/>
      <c r="G15" s="65"/>
      <c r="H15" s="71"/>
      <c r="I15" s="65"/>
      <c r="J15" s="59"/>
      <c r="K15" s="59"/>
      <c r="L15" s="64"/>
      <c r="M15" s="64"/>
      <c r="N15" s="64"/>
      <c r="O15" s="64"/>
      <c r="P15" s="64"/>
      <c r="Q15" s="64"/>
      <c r="R15" s="64"/>
      <c r="S15" s="64"/>
      <c r="T15" s="64"/>
      <c r="U15" s="66"/>
    </row>
    <row r="16" spans="1:21" s="57" customFormat="1" ht="21" thickBot="1" x14ac:dyDescent="0.35">
      <c r="A16" s="93"/>
      <c r="B16" s="65"/>
      <c r="C16" s="59"/>
      <c r="D16" s="59"/>
      <c r="E16" s="59"/>
      <c r="F16" s="59"/>
      <c r="G16" s="65"/>
      <c r="H16" s="71" t="s">
        <v>77</v>
      </c>
      <c r="I16" s="65"/>
      <c r="J16" s="70"/>
      <c r="K16" s="59" t="s">
        <v>204</v>
      </c>
      <c r="L16" s="64"/>
      <c r="M16" s="64"/>
      <c r="N16" s="64"/>
      <c r="O16" s="64"/>
      <c r="P16" s="64"/>
      <c r="Q16" s="64"/>
      <c r="R16" s="64"/>
      <c r="S16" s="64"/>
      <c r="T16" s="64"/>
      <c r="U16" s="66"/>
    </row>
    <row r="17" spans="1:21" s="57" customFormat="1" ht="12" customHeight="1" x14ac:dyDescent="0.3">
      <c r="A17" s="93"/>
      <c r="B17" s="65"/>
      <c r="C17" s="59"/>
      <c r="D17" s="59"/>
      <c r="E17" s="59"/>
      <c r="F17" s="59"/>
      <c r="G17" s="65"/>
      <c r="H17" s="71"/>
      <c r="I17" s="65"/>
      <c r="J17" s="59"/>
      <c r="K17" s="59"/>
      <c r="L17" s="64"/>
      <c r="M17" s="64"/>
      <c r="N17" s="64"/>
      <c r="O17" s="64"/>
      <c r="P17" s="64"/>
      <c r="Q17" s="64"/>
      <c r="R17" s="64"/>
      <c r="S17" s="64"/>
      <c r="T17" s="64"/>
      <c r="U17" s="66"/>
    </row>
    <row r="18" spans="1:21" s="57" customFormat="1" ht="21" thickBot="1" x14ac:dyDescent="0.35">
      <c r="A18" s="93"/>
      <c r="B18" s="65"/>
      <c r="C18" s="59"/>
      <c r="D18" s="59"/>
      <c r="E18" s="59"/>
      <c r="F18" s="59"/>
      <c r="G18" s="65"/>
      <c r="H18" s="71" t="s">
        <v>80</v>
      </c>
      <c r="I18" s="65"/>
      <c r="J18" s="70"/>
      <c r="K18" s="59" t="s">
        <v>204</v>
      </c>
      <c r="L18" s="64"/>
      <c r="M18" s="64"/>
      <c r="N18" s="64"/>
      <c r="O18" s="64"/>
      <c r="P18" s="64"/>
      <c r="Q18" s="64"/>
      <c r="R18" s="64"/>
      <c r="S18" s="64"/>
      <c r="T18" s="64"/>
      <c r="U18" s="66"/>
    </row>
    <row r="19" spans="1:21" s="57" customFormat="1" ht="12" customHeight="1" x14ac:dyDescent="0.3">
      <c r="A19" s="93"/>
      <c r="B19" s="65"/>
      <c r="C19" s="59"/>
      <c r="D19" s="59"/>
      <c r="E19" s="59"/>
      <c r="F19" s="59"/>
      <c r="G19" s="65"/>
      <c r="H19" s="71"/>
      <c r="I19" s="65"/>
      <c r="J19" s="59"/>
      <c r="K19" s="59"/>
      <c r="L19" s="64"/>
      <c r="M19" s="64"/>
      <c r="N19" s="64"/>
      <c r="O19" s="64"/>
      <c r="P19" s="64"/>
      <c r="Q19" s="64"/>
      <c r="R19" s="64"/>
      <c r="S19" s="64"/>
      <c r="T19" s="64"/>
      <c r="U19" s="66"/>
    </row>
    <row r="20" spans="1:21" s="57" customFormat="1" ht="21" thickBot="1" x14ac:dyDescent="0.35">
      <c r="A20" s="93"/>
      <c r="B20" s="65"/>
      <c r="C20" s="59"/>
      <c r="D20" s="59"/>
      <c r="E20" s="59"/>
      <c r="F20" s="59"/>
      <c r="G20" s="65"/>
      <c r="H20" s="71" t="s">
        <v>91</v>
      </c>
      <c r="I20" s="65"/>
      <c r="J20" s="70"/>
      <c r="K20" s="59" t="s">
        <v>204</v>
      </c>
      <c r="L20" s="64"/>
      <c r="M20" s="64"/>
      <c r="N20" s="64"/>
      <c r="O20" s="64"/>
      <c r="P20" s="64"/>
      <c r="Q20" s="64"/>
      <c r="R20" s="64"/>
      <c r="S20" s="64"/>
      <c r="T20" s="64"/>
      <c r="U20" s="66"/>
    </row>
    <row r="21" spans="1:21" s="57" customFormat="1" ht="12" customHeight="1" x14ac:dyDescent="0.3">
      <c r="A21" s="93"/>
      <c r="B21" s="65"/>
      <c r="C21" s="59"/>
      <c r="D21" s="59"/>
      <c r="E21" s="59"/>
      <c r="F21" s="59"/>
      <c r="G21" s="65"/>
      <c r="H21" s="71"/>
      <c r="I21" s="65"/>
      <c r="J21" s="59"/>
      <c r="K21" s="59"/>
      <c r="L21" s="64"/>
      <c r="M21" s="64"/>
      <c r="N21" s="64"/>
      <c r="O21" s="64"/>
      <c r="P21" s="64"/>
      <c r="Q21" s="64"/>
      <c r="R21" s="64"/>
      <c r="S21" s="64"/>
      <c r="T21" s="64"/>
      <c r="U21" s="66"/>
    </row>
    <row r="22" spans="1:21" s="57" customFormat="1" ht="21" thickBot="1" x14ac:dyDescent="0.35">
      <c r="A22" s="93"/>
      <c r="B22" s="65"/>
      <c r="C22" s="59"/>
      <c r="D22" s="59"/>
      <c r="E22" s="59"/>
      <c r="F22" s="59"/>
      <c r="G22" s="65"/>
      <c r="H22" s="71" t="s">
        <v>94</v>
      </c>
      <c r="I22" s="65"/>
      <c r="J22" s="70"/>
      <c r="K22" s="59" t="s">
        <v>204</v>
      </c>
      <c r="L22" s="64"/>
      <c r="M22" s="64"/>
      <c r="N22" s="64"/>
      <c r="O22" s="64"/>
      <c r="P22" s="64"/>
      <c r="Q22" s="64"/>
      <c r="R22" s="64"/>
      <c r="S22" s="64"/>
      <c r="T22" s="64"/>
      <c r="U22" s="66"/>
    </row>
    <row r="23" spans="1:21" s="57" customFormat="1" ht="12" customHeight="1" x14ac:dyDescent="0.3">
      <c r="A23" s="93"/>
      <c r="B23" s="65"/>
      <c r="C23" s="59"/>
      <c r="D23" s="59"/>
      <c r="E23" s="59"/>
      <c r="F23" s="59"/>
      <c r="G23" s="65"/>
      <c r="H23" s="71"/>
      <c r="I23" s="65"/>
      <c r="J23" s="59"/>
      <c r="K23" s="59"/>
      <c r="L23" s="64"/>
      <c r="M23" s="64"/>
      <c r="N23" s="64"/>
      <c r="O23" s="64"/>
      <c r="P23" s="64"/>
      <c r="Q23" s="64"/>
      <c r="R23" s="64"/>
      <c r="S23" s="64"/>
      <c r="T23" s="64"/>
      <c r="U23" s="66"/>
    </row>
    <row r="24" spans="1:21" s="57" customFormat="1" ht="21" thickBot="1" x14ac:dyDescent="0.35">
      <c r="A24" s="93"/>
      <c r="B24" s="65"/>
      <c r="C24" s="59"/>
      <c r="D24" s="59"/>
      <c r="E24" s="59"/>
      <c r="F24" s="59"/>
      <c r="G24" s="65"/>
      <c r="H24" s="71" t="s">
        <v>95</v>
      </c>
      <c r="I24" s="65"/>
      <c r="J24" s="70"/>
      <c r="K24" s="59" t="s">
        <v>204</v>
      </c>
      <c r="L24" s="64"/>
      <c r="M24" s="64"/>
      <c r="N24" s="64"/>
      <c r="O24" s="64"/>
      <c r="P24" s="64"/>
      <c r="Q24" s="64"/>
      <c r="R24" s="64"/>
      <c r="S24" s="64"/>
      <c r="T24" s="64"/>
      <c r="U24" s="66"/>
    </row>
    <row r="25" spans="1:21" s="57" customFormat="1" ht="12" customHeight="1" x14ac:dyDescent="0.3">
      <c r="A25" s="93"/>
      <c r="B25" s="65"/>
      <c r="C25" s="59"/>
      <c r="D25" s="59"/>
      <c r="E25" s="59"/>
      <c r="F25" s="59"/>
      <c r="G25" s="65"/>
      <c r="H25" s="71"/>
      <c r="I25" s="65"/>
      <c r="J25" s="59"/>
      <c r="K25" s="59"/>
      <c r="L25" s="64"/>
      <c r="M25" s="64"/>
      <c r="N25" s="64"/>
      <c r="O25" s="64"/>
      <c r="P25" s="64"/>
      <c r="Q25" s="64"/>
      <c r="R25" s="64"/>
      <c r="S25" s="64"/>
      <c r="T25" s="64"/>
      <c r="U25" s="66"/>
    </row>
    <row r="26" spans="1:21" s="57" customFormat="1" ht="21" thickBot="1" x14ac:dyDescent="0.35">
      <c r="A26" s="93"/>
      <c r="B26" s="65"/>
      <c r="C26" s="59"/>
      <c r="D26" s="59"/>
      <c r="E26" s="59"/>
      <c r="F26" s="59"/>
      <c r="G26" s="65"/>
      <c r="H26" s="71" t="s">
        <v>96</v>
      </c>
      <c r="I26" s="65"/>
      <c r="J26" s="70"/>
      <c r="K26" s="59" t="s">
        <v>204</v>
      </c>
      <c r="L26" s="64"/>
      <c r="M26" s="64"/>
      <c r="N26" s="64"/>
      <c r="O26" s="64"/>
      <c r="P26" s="64"/>
      <c r="Q26" s="64"/>
      <c r="R26" s="64"/>
      <c r="S26" s="64"/>
      <c r="T26" s="64"/>
      <c r="U26" s="66"/>
    </row>
    <row r="27" spans="1:21" s="57" customFormat="1" ht="12" customHeight="1" x14ac:dyDescent="0.3">
      <c r="A27" s="93"/>
      <c r="B27" s="65"/>
      <c r="C27" s="59"/>
      <c r="D27" s="59"/>
      <c r="E27" s="59"/>
      <c r="F27" s="59"/>
      <c r="G27" s="65"/>
      <c r="H27" s="71"/>
      <c r="I27" s="65"/>
      <c r="J27" s="59"/>
      <c r="K27" s="59"/>
      <c r="L27" s="64"/>
      <c r="M27" s="64"/>
      <c r="N27" s="64"/>
      <c r="O27" s="64"/>
      <c r="P27" s="64"/>
      <c r="Q27" s="64"/>
      <c r="R27" s="64"/>
      <c r="S27" s="64"/>
      <c r="T27" s="64"/>
      <c r="U27" s="66"/>
    </row>
    <row r="28" spans="1:21" s="57" customFormat="1" ht="21" thickBot="1" x14ac:dyDescent="0.35">
      <c r="A28" s="93"/>
      <c r="B28" s="65"/>
      <c r="C28" s="59"/>
      <c r="D28" s="59"/>
      <c r="E28" s="59"/>
      <c r="F28" s="59"/>
      <c r="G28" s="65"/>
      <c r="H28" s="71" t="s">
        <v>106</v>
      </c>
      <c r="I28" s="65"/>
      <c r="J28" s="70"/>
      <c r="K28" s="59" t="s">
        <v>204</v>
      </c>
      <c r="L28" s="64"/>
      <c r="M28" s="64"/>
      <c r="N28" s="64"/>
      <c r="O28" s="64"/>
      <c r="P28" s="64"/>
      <c r="Q28" s="64"/>
      <c r="R28" s="64"/>
      <c r="S28" s="64"/>
      <c r="T28" s="64"/>
      <c r="U28" s="66"/>
    </row>
    <row r="29" spans="1:21" s="57" customFormat="1" ht="12" customHeight="1" x14ac:dyDescent="0.3">
      <c r="A29" s="93"/>
      <c r="B29" s="65"/>
      <c r="C29" s="59"/>
      <c r="D29" s="59"/>
      <c r="E29" s="59"/>
      <c r="F29" s="59"/>
      <c r="G29" s="65"/>
      <c r="H29" s="71"/>
      <c r="I29" s="65"/>
      <c r="J29" s="59"/>
      <c r="K29" s="59"/>
      <c r="L29" s="64"/>
      <c r="M29" s="64"/>
      <c r="N29" s="64"/>
      <c r="O29" s="64"/>
      <c r="P29" s="64"/>
      <c r="Q29" s="64"/>
      <c r="R29" s="64"/>
      <c r="S29" s="64"/>
      <c r="T29" s="64"/>
      <c r="U29" s="66"/>
    </row>
    <row r="30" spans="1:21" s="57" customFormat="1" ht="21" customHeight="1" thickBot="1" x14ac:dyDescent="0.35">
      <c r="A30" s="93"/>
      <c r="B30" s="65"/>
      <c r="C30" s="59"/>
      <c r="D30" s="59"/>
      <c r="E30" s="59"/>
      <c r="F30" s="59"/>
      <c r="G30" s="65" t="s">
        <v>203</v>
      </c>
      <c r="H30" s="71"/>
      <c r="I30" s="65"/>
      <c r="J30" s="59"/>
      <c r="K30" s="59"/>
      <c r="L30" s="64"/>
      <c r="M30" s="105" t="s">
        <v>221</v>
      </c>
      <c r="N30" s="105"/>
      <c r="O30" s="105"/>
      <c r="P30" s="64"/>
      <c r="Q30" s="64"/>
      <c r="R30" s="64"/>
      <c r="S30" s="64"/>
      <c r="T30" s="64"/>
      <c r="U30" s="66"/>
    </row>
    <row r="31" spans="1:21" ht="11.25" customHeight="1" x14ac:dyDescent="0.25">
      <c r="A31" s="94"/>
      <c r="B31" s="74"/>
      <c r="C31" s="63"/>
      <c r="D31" s="63"/>
      <c r="E31" s="63"/>
      <c r="F31" s="63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6"/>
    </row>
    <row r="32" spans="1:21" s="57" customFormat="1" ht="21" customHeight="1" thickBot="1" x14ac:dyDescent="0.35">
      <c r="A32" s="93"/>
      <c r="B32" s="65"/>
      <c r="C32" s="59"/>
      <c r="D32" s="59"/>
      <c r="E32" s="59"/>
      <c r="F32" s="59"/>
      <c r="G32" s="65" t="s">
        <v>207</v>
      </c>
      <c r="H32" s="71"/>
      <c r="I32" s="65"/>
      <c r="J32" s="59"/>
      <c r="K32" s="59"/>
      <c r="L32" s="64"/>
      <c r="M32" s="105"/>
      <c r="N32" s="105"/>
      <c r="O32" s="105"/>
      <c r="P32" s="65"/>
      <c r="Q32" s="64"/>
      <c r="R32" s="64"/>
      <c r="S32" s="64"/>
      <c r="T32" s="64"/>
      <c r="U32" s="66"/>
    </row>
    <row r="33" spans="1:21" s="57" customFormat="1" ht="12.75" customHeight="1" x14ac:dyDescent="0.3">
      <c r="A33" s="93"/>
      <c r="B33" s="65"/>
      <c r="C33" s="59"/>
      <c r="D33" s="59"/>
      <c r="E33" s="59"/>
      <c r="F33" s="59"/>
      <c r="G33" s="65"/>
      <c r="H33" s="71"/>
      <c r="I33" s="65"/>
      <c r="J33" s="59"/>
      <c r="K33" s="59"/>
      <c r="L33" s="64"/>
      <c r="M33" s="108" t="s">
        <v>208</v>
      </c>
      <c r="N33" s="108"/>
      <c r="O33" s="108"/>
      <c r="P33" s="65"/>
      <c r="Q33" s="64"/>
      <c r="R33" s="64"/>
      <c r="S33" s="64"/>
      <c r="T33" s="64"/>
      <c r="U33" s="66"/>
    </row>
    <row r="34" spans="1:21" s="57" customFormat="1" ht="6.75" customHeight="1" thickBot="1" x14ac:dyDescent="0.35">
      <c r="A34" s="95"/>
      <c r="B34" s="67"/>
      <c r="C34" s="67"/>
      <c r="D34" s="67"/>
      <c r="E34" s="58"/>
      <c r="F34" s="58"/>
      <c r="G34" s="58"/>
      <c r="H34" s="68"/>
      <c r="I34" s="68"/>
      <c r="J34" s="68"/>
      <c r="K34" s="68"/>
      <c r="L34" s="68"/>
      <c r="M34" s="67"/>
      <c r="N34" s="67"/>
      <c r="O34" s="67"/>
      <c r="P34" s="67"/>
      <c r="Q34" s="68"/>
      <c r="R34" s="68"/>
      <c r="S34" s="68"/>
      <c r="T34" s="68"/>
      <c r="U34" s="69"/>
    </row>
    <row r="35" spans="1:21" ht="13.5" customHeight="1" x14ac:dyDescent="0.25">
      <c r="A35" s="96"/>
      <c r="B35" s="78"/>
      <c r="C35" s="79"/>
      <c r="D35" s="79"/>
      <c r="E35" s="79"/>
      <c r="F35" s="79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1"/>
    </row>
    <row r="36" spans="1:21" x14ac:dyDescent="0.25">
      <c r="A36" s="97"/>
      <c r="B36" s="82" t="s">
        <v>199</v>
      </c>
      <c r="C36" s="63"/>
      <c r="D36" s="63"/>
      <c r="E36" s="63"/>
      <c r="F36" s="63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6"/>
    </row>
    <row r="37" spans="1:21" ht="12.75" customHeight="1" x14ac:dyDescent="0.25">
      <c r="A37" s="97"/>
      <c r="B37" s="74"/>
      <c r="C37" s="63"/>
      <c r="D37" s="63"/>
      <c r="E37" s="63"/>
      <c r="F37" s="63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6"/>
    </row>
    <row r="38" spans="1:21" s="77" customFormat="1" ht="36" customHeight="1" x14ac:dyDescent="0.25">
      <c r="A38" s="98" t="s">
        <v>223</v>
      </c>
      <c r="B38" s="109" t="s">
        <v>229</v>
      </c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10"/>
    </row>
    <row r="39" spans="1:21" s="77" customFormat="1" ht="38.25" customHeight="1" x14ac:dyDescent="0.25">
      <c r="A39" s="98" t="s">
        <v>224</v>
      </c>
      <c r="B39" s="113" t="s">
        <v>230</v>
      </c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4"/>
    </row>
    <row r="40" spans="1:21" s="77" customFormat="1" x14ac:dyDescent="0.25">
      <c r="A40" s="102" t="s">
        <v>233</v>
      </c>
      <c r="B40" s="109" t="s">
        <v>209</v>
      </c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10"/>
    </row>
    <row r="41" spans="1:21" s="77" customFormat="1" x14ac:dyDescent="0.25">
      <c r="A41" s="102" t="s">
        <v>234</v>
      </c>
      <c r="B41" s="109" t="s">
        <v>231</v>
      </c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10"/>
    </row>
    <row r="42" spans="1:21" s="77" customFormat="1" x14ac:dyDescent="0.25">
      <c r="A42" s="102" t="s">
        <v>235</v>
      </c>
      <c r="B42" s="109" t="s">
        <v>232</v>
      </c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10"/>
    </row>
    <row r="43" spans="1:21" s="77" customFormat="1" x14ac:dyDescent="0.25">
      <c r="A43" s="98" t="s">
        <v>225</v>
      </c>
      <c r="B43" s="113" t="s">
        <v>237</v>
      </c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4"/>
    </row>
    <row r="44" spans="1:21" s="77" customFormat="1" ht="77.25" customHeight="1" x14ac:dyDescent="0.25">
      <c r="A44" s="98"/>
      <c r="B44" s="111" t="s">
        <v>255</v>
      </c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2"/>
    </row>
    <row r="45" spans="1:21" s="77" customFormat="1" x14ac:dyDescent="0.25">
      <c r="A45" s="102" t="s">
        <v>238</v>
      </c>
      <c r="B45" s="109" t="s">
        <v>236</v>
      </c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10"/>
    </row>
    <row r="46" spans="1:21" s="77" customFormat="1" x14ac:dyDescent="0.25">
      <c r="A46" s="102" t="s">
        <v>239</v>
      </c>
      <c r="B46" s="109" t="s">
        <v>213</v>
      </c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10"/>
    </row>
    <row r="47" spans="1:21" s="77" customFormat="1" x14ac:dyDescent="0.25">
      <c r="A47" s="102" t="s">
        <v>240</v>
      </c>
      <c r="B47" s="109" t="s">
        <v>215</v>
      </c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10"/>
    </row>
    <row r="48" spans="1:21" s="77" customFormat="1" x14ac:dyDescent="0.25">
      <c r="A48" s="102" t="s">
        <v>241</v>
      </c>
      <c r="B48" s="109" t="s">
        <v>206</v>
      </c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10"/>
    </row>
    <row r="49" spans="1:21" s="77" customFormat="1" x14ac:dyDescent="0.25">
      <c r="A49" s="102" t="s">
        <v>242</v>
      </c>
      <c r="B49" s="109" t="s">
        <v>217</v>
      </c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10"/>
    </row>
    <row r="50" spans="1:21" s="77" customFormat="1" ht="34.5" customHeight="1" x14ac:dyDescent="0.25">
      <c r="A50" s="102" t="s">
        <v>243</v>
      </c>
      <c r="B50" s="109" t="s">
        <v>216</v>
      </c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10"/>
    </row>
    <row r="51" spans="1:21" s="77" customFormat="1" x14ac:dyDescent="0.25">
      <c r="A51" s="98" t="s">
        <v>226</v>
      </c>
      <c r="B51" s="109" t="s">
        <v>212</v>
      </c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10"/>
    </row>
    <row r="52" spans="1:21" s="77" customFormat="1" ht="41.25" customHeight="1" x14ac:dyDescent="0.25">
      <c r="A52" s="98" t="s">
        <v>227</v>
      </c>
      <c r="B52" s="109" t="s">
        <v>256</v>
      </c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10"/>
    </row>
    <row r="53" spans="1:21" s="77" customFormat="1" ht="30" customHeight="1" x14ac:dyDescent="0.25">
      <c r="A53" s="98"/>
      <c r="B53" s="113" t="s">
        <v>210</v>
      </c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4"/>
    </row>
    <row r="54" spans="1:21" s="77" customFormat="1" ht="19.5" customHeight="1" x14ac:dyDescent="0.25">
      <c r="A54" s="98"/>
      <c r="B54" s="115" t="s">
        <v>222</v>
      </c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10"/>
    </row>
    <row r="55" spans="1:21" s="77" customFormat="1" ht="17.25" customHeight="1" x14ac:dyDescent="0.25">
      <c r="A55" s="98"/>
      <c r="B55" s="109" t="s">
        <v>218</v>
      </c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10"/>
    </row>
    <row r="56" spans="1:21" s="77" customFormat="1" ht="22.5" customHeight="1" x14ac:dyDescent="0.25">
      <c r="A56" s="98"/>
      <c r="B56" s="109" t="s">
        <v>219</v>
      </c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10"/>
    </row>
    <row r="57" spans="1:21" s="77" customFormat="1" ht="23.25" customHeight="1" x14ac:dyDescent="0.25">
      <c r="A57" s="98"/>
      <c r="B57" s="109" t="s">
        <v>220</v>
      </c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10"/>
    </row>
    <row r="58" spans="1:21" x14ac:dyDescent="0.25">
      <c r="A58" s="99"/>
      <c r="B58" s="82" t="s">
        <v>214</v>
      </c>
      <c r="C58" s="63"/>
      <c r="D58" s="63"/>
      <c r="E58" s="63"/>
      <c r="F58" s="63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6"/>
    </row>
    <row r="59" spans="1:21" x14ac:dyDescent="0.25">
      <c r="A59" s="97"/>
      <c r="B59" s="83" t="s">
        <v>211</v>
      </c>
      <c r="C59" s="63"/>
      <c r="D59" s="63"/>
      <c r="E59" s="63"/>
      <c r="F59" s="63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6"/>
    </row>
    <row r="60" spans="1:21" ht="18.75" thickBot="1" x14ac:dyDescent="0.3">
      <c r="A60" s="100"/>
      <c r="B60" s="84"/>
      <c r="C60" s="85"/>
      <c r="D60" s="85"/>
      <c r="E60" s="85"/>
      <c r="F60" s="85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7"/>
    </row>
  </sheetData>
  <mergeCells count="29">
    <mergeCell ref="B54:U54"/>
    <mergeCell ref="B55:U55"/>
    <mergeCell ref="B56:U56"/>
    <mergeCell ref="B57:U57"/>
    <mergeCell ref="B49:U49"/>
    <mergeCell ref="B53:U53"/>
    <mergeCell ref="B50:U50"/>
    <mergeCell ref="B51:U51"/>
    <mergeCell ref="B44:U44"/>
    <mergeCell ref="B52:U52"/>
    <mergeCell ref="B39:U39"/>
    <mergeCell ref="B40:U40"/>
    <mergeCell ref="B45:U45"/>
    <mergeCell ref="B46:U46"/>
    <mergeCell ref="B47:U47"/>
    <mergeCell ref="B48:U48"/>
    <mergeCell ref="B41:U41"/>
    <mergeCell ref="B42:U42"/>
    <mergeCell ref="B43:U43"/>
    <mergeCell ref="M30:O30"/>
    <mergeCell ref="M32:O32"/>
    <mergeCell ref="M33:O33"/>
    <mergeCell ref="B38:U38"/>
    <mergeCell ref="B4:D4"/>
    <mergeCell ref="E2:U2"/>
    <mergeCell ref="F4:H4"/>
    <mergeCell ref="L4:N4"/>
    <mergeCell ref="B2:D2"/>
    <mergeCell ref="M1:U1"/>
  </mergeCells>
  <hyperlinks>
    <hyperlink ref="H8" location="'1 класс'!A1" display="1 класс"/>
    <hyperlink ref="H10" location="'2 класс'!A1" display="2 класс"/>
    <hyperlink ref="H12" location="'3 класс'!A1" display="3 класс"/>
    <hyperlink ref="H14" location="'4 класс'!A1" display="4 класс"/>
    <hyperlink ref="H16" location="'5 класс'!A1" display="5 класс"/>
    <hyperlink ref="H18" location="'6 класс'!A1" display="6 класс"/>
    <hyperlink ref="H20" location="'7 класс'!A1" display="7 класс"/>
    <hyperlink ref="H22" location="'8 класс'!A1" display="8 класс"/>
    <hyperlink ref="H24" location="'9 класс'!A1" display="9 класс"/>
    <hyperlink ref="H26" location="'10 класс'!A1" display="10 класс"/>
    <hyperlink ref="H28" location="'11 класс'!A1" display="11 класс"/>
  </hyperlinks>
  <pageMargins left="0.70866141732283472" right="0.70866141732283472" top="0.74803149606299213" bottom="0.74803149606299213" header="0.31496062992125984" footer="0.31496062992125984"/>
  <pageSetup paperSize="9" scale="68" fitToHeight="0" orientation="landscape" r:id="rId1"/>
  <rowBreaks count="1" manualBreakCount="1">
    <brk id="34" max="20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Выбрать из выпадающего списка" prompt="Наименование субъекта Российской Федерации необходимо выбрать из списка">
          <x14:formula1>
            <xm:f>регионы!$A$1:$A$91</xm:f>
          </x14:formula1>
          <xm:sqref>E2:E3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T7"/>
  <sheetViews>
    <sheetView zoomScale="80" zoomScaleNormal="80" workbookViewId="0">
      <selection activeCell="T19" sqref="T19"/>
    </sheetView>
  </sheetViews>
  <sheetFormatPr defaultRowHeight="15.75" x14ac:dyDescent="0.25"/>
  <cols>
    <col min="1" max="1" width="9.140625" style="5" customWidth="1"/>
    <col min="2" max="2" width="10.28515625" style="13" customWidth="1"/>
    <col min="3" max="3" width="14.7109375" style="3" customWidth="1"/>
    <col min="4" max="4" width="19.42578125" style="3" customWidth="1"/>
    <col min="5" max="5" width="17.85546875" style="3" customWidth="1"/>
    <col min="6" max="6" width="16.7109375" style="3" customWidth="1"/>
    <col min="7" max="16" width="8.7109375" style="6" customWidth="1"/>
    <col min="17" max="17" width="11.7109375" style="5" customWidth="1"/>
    <col min="18" max="18" width="15.85546875" style="5" customWidth="1"/>
    <col min="19" max="19" width="12.140625" style="5" customWidth="1"/>
    <col min="20" max="20" width="17.5703125" style="5" customWidth="1"/>
    <col min="21" max="21" width="18" style="1" customWidth="1"/>
    <col min="22" max="16384" width="9.140625" style="1"/>
  </cols>
  <sheetData>
    <row r="1" spans="1:20" ht="18.75" thickBot="1" x14ac:dyDescent="0.3">
      <c r="A1" s="88"/>
      <c r="B1" s="15"/>
    </row>
    <row r="2" spans="1:20" ht="44.25" customHeight="1" thickBot="1" x14ac:dyDescent="0.3">
      <c r="A2" s="116" t="s">
        <v>14</v>
      </c>
      <c r="B2" s="120"/>
      <c r="C2" s="120"/>
      <c r="D2" s="120"/>
      <c r="E2" s="117"/>
      <c r="F2" s="11"/>
      <c r="G2" s="118" t="s">
        <v>21</v>
      </c>
      <c r="H2" s="119"/>
      <c r="I2" s="119"/>
      <c r="J2" s="119"/>
      <c r="K2" s="119"/>
      <c r="L2" s="119"/>
      <c r="M2" s="119"/>
      <c r="N2" s="119"/>
      <c r="O2" s="119"/>
      <c r="P2" s="119"/>
      <c r="Q2" s="116" t="s">
        <v>13</v>
      </c>
      <c r="R2" s="120"/>
      <c r="S2" s="120"/>
      <c r="T2" s="117"/>
    </row>
    <row r="3" spans="1:20" ht="25.5" customHeight="1" x14ac:dyDescent="0.25">
      <c r="A3" s="121"/>
      <c r="B3" s="122"/>
      <c r="C3" s="122"/>
      <c r="D3" s="122"/>
      <c r="E3" s="123"/>
      <c r="F3" s="12"/>
      <c r="G3" s="116" t="s">
        <v>8</v>
      </c>
      <c r="H3" s="117"/>
      <c r="I3" s="116" t="s">
        <v>9</v>
      </c>
      <c r="J3" s="120"/>
      <c r="K3" s="117"/>
      <c r="L3" s="116" t="s">
        <v>10</v>
      </c>
      <c r="M3" s="117"/>
      <c r="N3" s="120" t="s">
        <v>11</v>
      </c>
      <c r="O3" s="120"/>
      <c r="P3" s="117"/>
      <c r="Q3" s="121"/>
      <c r="R3" s="122"/>
      <c r="S3" s="122"/>
      <c r="T3" s="123"/>
    </row>
    <row r="4" spans="1:20" s="19" customFormat="1" ht="82.5" customHeight="1" x14ac:dyDescent="0.25">
      <c r="A4" s="89" t="s">
        <v>0</v>
      </c>
      <c r="B4" s="30" t="s">
        <v>205</v>
      </c>
      <c r="C4" s="31" t="s">
        <v>201</v>
      </c>
      <c r="D4" s="31" t="s">
        <v>2</v>
      </c>
      <c r="E4" s="31" t="s">
        <v>3</v>
      </c>
      <c r="F4" s="31" t="s">
        <v>43</v>
      </c>
      <c r="G4" s="35" t="s">
        <v>24</v>
      </c>
      <c r="H4" s="50" t="s">
        <v>25</v>
      </c>
      <c r="I4" s="35" t="s">
        <v>26</v>
      </c>
      <c r="J4" s="28" t="s">
        <v>27</v>
      </c>
      <c r="K4" s="50" t="s">
        <v>44</v>
      </c>
      <c r="L4" s="35" t="s">
        <v>28</v>
      </c>
      <c r="M4" s="50" t="s">
        <v>29</v>
      </c>
      <c r="N4" s="35" t="s">
        <v>30</v>
      </c>
      <c r="O4" s="28" t="s">
        <v>31</v>
      </c>
      <c r="P4" s="50" t="s">
        <v>32</v>
      </c>
      <c r="Q4" s="34" t="s">
        <v>107</v>
      </c>
      <c r="R4" s="34" t="s">
        <v>42</v>
      </c>
      <c r="S4" s="34" t="s">
        <v>66</v>
      </c>
      <c r="T4" s="35" t="s">
        <v>12</v>
      </c>
    </row>
    <row r="5" spans="1:20" s="2" customFormat="1" x14ac:dyDescent="0.25">
      <c r="A5" s="90" t="s">
        <v>1</v>
      </c>
      <c r="B5" s="36" t="str">
        <f t="shared" ref="B5:B7" si="0">"1 класс"</f>
        <v>1 класс</v>
      </c>
      <c r="C5" s="37" t="s">
        <v>244</v>
      </c>
      <c r="D5" s="37" t="s">
        <v>6</v>
      </c>
      <c r="E5" s="37" t="s">
        <v>4</v>
      </c>
      <c r="F5" s="37" t="s">
        <v>5</v>
      </c>
      <c r="G5" s="40">
        <v>1</v>
      </c>
      <c r="H5" s="46">
        <v>1</v>
      </c>
      <c r="I5" s="40">
        <v>1</v>
      </c>
      <c r="J5" s="29">
        <v>1</v>
      </c>
      <c r="K5" s="46">
        <v>1</v>
      </c>
      <c r="L5" s="40">
        <v>1</v>
      </c>
      <c r="M5" s="46">
        <v>1</v>
      </c>
      <c r="N5" s="40">
        <v>1</v>
      </c>
      <c r="O5" s="29">
        <v>0</v>
      </c>
      <c r="P5" s="46">
        <v>1</v>
      </c>
      <c r="Q5" s="38">
        <f>SUM(Таблица1[[#This Row],[Д1]:[ЛГ3]])</f>
        <v>9</v>
      </c>
      <c r="R5" s="39">
        <f>Таблица1[[#This Row],[Общее количество  ПБ 
(из 10)]]/10</f>
        <v>0.9</v>
      </c>
      <c r="S5" s="38" t="s">
        <v>72</v>
      </c>
      <c r="T5" s="47" t="s">
        <v>72</v>
      </c>
    </row>
    <row r="6" spans="1:20" x14ac:dyDescent="0.25">
      <c r="A6" s="91">
        <v>1</v>
      </c>
      <c r="B6" s="41" t="str">
        <f t="shared" si="0"/>
        <v>1 класс</v>
      </c>
      <c r="C6" s="4"/>
      <c r="D6" s="4"/>
      <c r="E6" s="4"/>
      <c r="F6" s="4"/>
      <c r="G6" s="8"/>
      <c r="H6" s="9"/>
      <c r="I6" s="8"/>
      <c r="J6" s="10"/>
      <c r="K6" s="9"/>
      <c r="L6" s="8"/>
      <c r="M6" s="9"/>
      <c r="N6" s="8"/>
      <c r="O6" s="10"/>
      <c r="P6" s="9"/>
      <c r="Q6" s="7">
        <f>SUM(Таблица1[[#This Row],[Д1]:[ЛГ3]])</f>
        <v>0</v>
      </c>
      <c r="R6" s="42">
        <f>Таблица1[[#This Row],[Общее количество  ПБ 
(из 10)]]/10</f>
        <v>0</v>
      </c>
      <c r="S6" s="7"/>
      <c r="T6" s="48"/>
    </row>
    <row r="7" spans="1:20" x14ac:dyDescent="0.25">
      <c r="A7" s="91" t="s">
        <v>200</v>
      </c>
      <c r="B7" s="41" t="str">
        <f t="shared" si="0"/>
        <v>1 класс</v>
      </c>
      <c r="C7" s="4"/>
      <c r="D7" s="4"/>
      <c r="E7" s="4"/>
      <c r="F7" s="4"/>
      <c r="G7" s="8"/>
      <c r="H7" s="9"/>
      <c r="I7" s="8"/>
      <c r="K7" s="9"/>
      <c r="L7" s="8"/>
      <c r="M7" s="9"/>
      <c r="N7" s="8"/>
      <c r="P7" s="9"/>
      <c r="Q7" s="44">
        <f>SUM(Таблица1[[#This Row],[Д1]:[ЛГ3]])</f>
        <v>0</v>
      </c>
      <c r="R7" s="45">
        <f>Таблица1[[#This Row],[Общее количество  ПБ 
(из 10)]]/10</f>
        <v>0</v>
      </c>
      <c r="S7" s="7"/>
      <c r="T7" s="49"/>
    </row>
  </sheetData>
  <dataConsolidate/>
  <mergeCells count="7">
    <mergeCell ref="G3:H3"/>
    <mergeCell ref="G2:P2"/>
    <mergeCell ref="Q2:T3"/>
    <mergeCell ref="A2:E3"/>
    <mergeCell ref="I3:K3"/>
    <mergeCell ref="N3:P3"/>
    <mergeCell ref="L3:M3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58" fitToHeight="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AH7"/>
  <sheetViews>
    <sheetView zoomScale="80" zoomScaleNormal="80" workbookViewId="0">
      <selection activeCell="C5" sqref="C5"/>
    </sheetView>
  </sheetViews>
  <sheetFormatPr defaultRowHeight="15.75" x14ac:dyDescent="0.25"/>
  <cols>
    <col min="1" max="1" width="9.140625" style="5" customWidth="1"/>
    <col min="2" max="2" width="10.28515625" style="13" customWidth="1"/>
    <col min="3" max="3" width="14.7109375" style="3" customWidth="1"/>
    <col min="4" max="4" width="19.42578125" style="3" customWidth="1"/>
    <col min="5" max="5" width="17.85546875" style="3" customWidth="1"/>
    <col min="6" max="6" width="10.7109375" style="3" customWidth="1"/>
    <col min="7" max="16" width="6.7109375" style="6" customWidth="1"/>
    <col min="17" max="17" width="9.7109375" style="6" customWidth="1"/>
    <col min="18" max="27" width="6.7109375" style="6" customWidth="1"/>
    <col min="28" max="29" width="10.7109375" style="5" customWidth="1"/>
    <col min="30" max="31" width="12.42578125" style="5" customWidth="1"/>
    <col min="32" max="33" width="14.85546875" style="5" customWidth="1"/>
    <col min="34" max="34" width="14.85546875" style="1" customWidth="1"/>
    <col min="35" max="16384" width="9.140625" style="1"/>
  </cols>
  <sheetData>
    <row r="1" spans="1:34" ht="18.75" thickBot="1" x14ac:dyDescent="0.3">
      <c r="A1" s="88"/>
      <c r="B1" s="15"/>
    </row>
    <row r="2" spans="1:34" ht="44.25" customHeight="1" thickBot="1" x14ac:dyDescent="0.3">
      <c r="A2" s="116" t="s">
        <v>14</v>
      </c>
      <c r="B2" s="120"/>
      <c r="C2" s="120"/>
      <c r="D2" s="120"/>
      <c r="E2" s="117"/>
      <c r="F2" s="124" t="s">
        <v>45</v>
      </c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 t="s">
        <v>46</v>
      </c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16" t="s">
        <v>13</v>
      </c>
      <c r="AC2" s="120"/>
      <c r="AD2" s="120"/>
      <c r="AE2" s="120"/>
      <c r="AF2" s="120"/>
      <c r="AG2" s="120"/>
      <c r="AH2" s="117"/>
    </row>
    <row r="3" spans="1:34" s="21" customFormat="1" ht="44.25" customHeight="1" x14ac:dyDescent="0.2">
      <c r="A3" s="121"/>
      <c r="B3" s="122"/>
      <c r="C3" s="122"/>
      <c r="D3" s="122"/>
      <c r="E3" s="123"/>
      <c r="F3" s="20"/>
      <c r="G3" s="125" t="s">
        <v>8</v>
      </c>
      <c r="H3" s="126"/>
      <c r="I3" s="127"/>
      <c r="J3" s="125" t="s">
        <v>9</v>
      </c>
      <c r="K3" s="127"/>
      <c r="L3" s="125" t="s">
        <v>10</v>
      </c>
      <c r="M3" s="126"/>
      <c r="N3" s="127"/>
      <c r="O3" s="125" t="s">
        <v>11</v>
      </c>
      <c r="P3" s="127"/>
      <c r="Q3" s="20"/>
      <c r="R3" s="26" t="s">
        <v>47</v>
      </c>
      <c r="S3" s="26" t="s">
        <v>48</v>
      </c>
      <c r="T3" s="26" t="s">
        <v>49</v>
      </c>
      <c r="U3" s="125" t="s">
        <v>50</v>
      </c>
      <c r="V3" s="126"/>
      <c r="W3" s="127"/>
      <c r="X3" s="26" t="s">
        <v>51</v>
      </c>
      <c r="Y3" s="26" t="s">
        <v>52</v>
      </c>
      <c r="Z3" s="125" t="s">
        <v>53</v>
      </c>
      <c r="AA3" s="127"/>
      <c r="AB3" s="121"/>
      <c r="AC3" s="122"/>
      <c r="AD3" s="122"/>
      <c r="AE3" s="122"/>
      <c r="AF3" s="122"/>
      <c r="AG3" s="122"/>
      <c r="AH3" s="123"/>
    </row>
    <row r="4" spans="1:34" s="19" customFormat="1" ht="68.25" customHeight="1" x14ac:dyDescent="0.25">
      <c r="A4" s="89" t="s">
        <v>0</v>
      </c>
      <c r="B4" s="30" t="s">
        <v>205</v>
      </c>
      <c r="C4" s="31" t="s">
        <v>201</v>
      </c>
      <c r="D4" s="31" t="s">
        <v>2</v>
      </c>
      <c r="E4" s="31" t="s">
        <v>3</v>
      </c>
      <c r="F4" s="32" t="s">
        <v>64</v>
      </c>
      <c r="G4" s="52" t="s">
        <v>34</v>
      </c>
      <c r="H4" s="51" t="s">
        <v>35</v>
      </c>
      <c r="I4" s="53" t="s">
        <v>33</v>
      </c>
      <c r="J4" s="52" t="s">
        <v>26</v>
      </c>
      <c r="K4" s="53" t="s">
        <v>36</v>
      </c>
      <c r="L4" s="52" t="s">
        <v>37</v>
      </c>
      <c r="M4" s="51" t="s">
        <v>38</v>
      </c>
      <c r="N4" s="53" t="s">
        <v>39</v>
      </c>
      <c r="O4" s="52" t="s">
        <v>40</v>
      </c>
      <c r="P4" s="53" t="s">
        <v>41</v>
      </c>
      <c r="Q4" s="32" t="s">
        <v>63</v>
      </c>
      <c r="R4" s="34" t="s">
        <v>54</v>
      </c>
      <c r="S4" s="34" t="s">
        <v>55</v>
      </c>
      <c r="T4" s="34" t="s">
        <v>56</v>
      </c>
      <c r="U4" s="35" t="s">
        <v>57</v>
      </c>
      <c r="V4" s="28" t="s">
        <v>58</v>
      </c>
      <c r="W4" s="50" t="s">
        <v>59</v>
      </c>
      <c r="X4" s="34" t="s">
        <v>60</v>
      </c>
      <c r="Y4" s="34" t="s">
        <v>61</v>
      </c>
      <c r="Z4" s="35" t="s">
        <v>22</v>
      </c>
      <c r="AA4" s="50" t="s">
        <v>23</v>
      </c>
      <c r="AB4" s="34" t="s">
        <v>73</v>
      </c>
      <c r="AC4" s="34" t="s">
        <v>74</v>
      </c>
      <c r="AD4" s="34" t="s">
        <v>65</v>
      </c>
      <c r="AE4" s="34" t="s">
        <v>71</v>
      </c>
      <c r="AF4" s="34" t="s">
        <v>85</v>
      </c>
      <c r="AG4" s="34" t="s">
        <v>86</v>
      </c>
      <c r="AH4" s="35" t="s">
        <v>12</v>
      </c>
    </row>
    <row r="5" spans="1:34" s="2" customFormat="1" x14ac:dyDescent="0.25">
      <c r="A5" s="90" t="s">
        <v>1</v>
      </c>
      <c r="B5" s="36" t="str">
        <f t="shared" ref="B5:B7" si="0">"2 класс"</f>
        <v>2 класс</v>
      </c>
      <c r="C5" s="37" t="s">
        <v>245</v>
      </c>
      <c r="D5" s="37" t="s">
        <v>6</v>
      </c>
      <c r="E5" s="37" t="s">
        <v>4</v>
      </c>
      <c r="F5" s="37" t="s">
        <v>5</v>
      </c>
      <c r="G5" s="40">
        <v>1</v>
      </c>
      <c r="H5" s="29">
        <v>1</v>
      </c>
      <c r="I5" s="46">
        <v>1</v>
      </c>
      <c r="J5" s="40">
        <v>1</v>
      </c>
      <c r="K5" s="46">
        <v>1</v>
      </c>
      <c r="L5" s="40">
        <v>1</v>
      </c>
      <c r="M5" s="29">
        <v>0</v>
      </c>
      <c r="N5" s="46">
        <v>1</v>
      </c>
      <c r="O5" s="40">
        <v>1</v>
      </c>
      <c r="P5" s="46">
        <v>1</v>
      </c>
      <c r="Q5" s="37" t="s">
        <v>5</v>
      </c>
      <c r="R5" s="38">
        <v>1</v>
      </c>
      <c r="S5" s="38">
        <v>0</v>
      </c>
      <c r="T5" s="38">
        <v>1</v>
      </c>
      <c r="U5" s="40">
        <v>1</v>
      </c>
      <c r="V5" s="29">
        <v>1</v>
      </c>
      <c r="W5" s="46">
        <v>1</v>
      </c>
      <c r="X5" s="38">
        <v>0</v>
      </c>
      <c r="Y5" s="38">
        <v>0</v>
      </c>
      <c r="Z5" s="40">
        <v>1</v>
      </c>
      <c r="AA5" s="46">
        <v>1</v>
      </c>
      <c r="AB5" s="38">
        <f>SUM(Таблица2[[#This Row],[ Д1]:[П2]])</f>
        <v>9</v>
      </c>
      <c r="AC5" s="38">
        <f>SUM(Таблица2[[#This Row],[З5]:[Т2]])</f>
        <v>7</v>
      </c>
      <c r="AD5" s="38">
        <f t="shared" ref="AD5:AD6" si="1">SUM(AB5,AC5)</f>
        <v>16</v>
      </c>
      <c r="AE5" s="39">
        <f>Таблица2[[#This Row],[Общее количество  ПБ]]/20</f>
        <v>0.8</v>
      </c>
      <c r="AF5" s="38" t="s">
        <v>15</v>
      </c>
      <c r="AG5" s="38" t="s">
        <v>72</v>
      </c>
      <c r="AH5" s="47" t="s">
        <v>15</v>
      </c>
    </row>
    <row r="6" spans="1:34" x14ac:dyDescent="0.25">
      <c r="A6" s="91">
        <v>1</v>
      </c>
      <c r="B6" s="41" t="str">
        <f t="shared" si="0"/>
        <v>2 класс</v>
      </c>
      <c r="C6" s="4"/>
      <c r="D6" s="4"/>
      <c r="E6" s="4"/>
      <c r="F6" s="4"/>
      <c r="G6" s="8"/>
      <c r="H6" s="10"/>
      <c r="I6" s="9"/>
      <c r="J6" s="8"/>
      <c r="K6" s="9"/>
      <c r="L6" s="8"/>
      <c r="M6" s="10"/>
      <c r="N6" s="9"/>
      <c r="O6" s="8"/>
      <c r="P6" s="9"/>
      <c r="Q6" s="4"/>
      <c r="R6" s="17"/>
      <c r="S6" s="17"/>
      <c r="T6" s="17"/>
      <c r="U6" s="8"/>
      <c r="V6" s="10"/>
      <c r="W6" s="9"/>
      <c r="X6" s="17"/>
      <c r="Y6" s="17"/>
      <c r="Z6" s="8"/>
      <c r="AA6" s="9"/>
      <c r="AB6" s="7">
        <f>SUM(Таблица2[[#This Row],[ Д1]:[П2]])</f>
        <v>0</v>
      </c>
      <c r="AC6" s="7">
        <f>SUM(Таблица2[[#This Row],[З5]:[Т2]])</f>
        <v>0</v>
      </c>
      <c r="AD6" s="7">
        <f t="shared" si="1"/>
        <v>0</v>
      </c>
      <c r="AE6" s="42">
        <f>Таблица2[[#This Row],[Общее количество  ПБ]]/20</f>
        <v>0</v>
      </c>
      <c r="AF6" s="7"/>
      <c r="AG6" s="7"/>
      <c r="AH6" s="48"/>
    </row>
    <row r="7" spans="1:34" x14ac:dyDescent="0.25">
      <c r="A7" s="91" t="s">
        <v>200</v>
      </c>
      <c r="B7" s="41" t="str">
        <f t="shared" si="0"/>
        <v>2 класс</v>
      </c>
      <c r="C7" s="4"/>
      <c r="D7" s="4"/>
      <c r="E7" s="4"/>
      <c r="F7" s="4"/>
      <c r="G7" s="8"/>
      <c r="H7" s="10"/>
      <c r="I7" s="9"/>
      <c r="J7" s="8"/>
      <c r="K7" s="9"/>
      <c r="L7" s="8"/>
      <c r="M7" s="10"/>
      <c r="N7" s="9"/>
      <c r="O7" s="8"/>
      <c r="P7" s="9"/>
      <c r="Q7" s="4"/>
      <c r="R7" s="17"/>
      <c r="S7" s="17"/>
      <c r="T7" s="17"/>
      <c r="U7" s="8"/>
      <c r="V7" s="10"/>
      <c r="W7" s="9"/>
      <c r="X7" s="17"/>
      <c r="Y7" s="17"/>
      <c r="Z7" s="8"/>
      <c r="AA7" s="9"/>
      <c r="AB7" s="44">
        <f>SUM(Таблица2[[#This Row],[ Д1]:[П2]])</f>
        <v>0</v>
      </c>
      <c r="AC7" s="44">
        <f>SUM(Таблица2[[#This Row],[З5]:[Т2]])</f>
        <v>0</v>
      </c>
      <c r="AD7" s="44">
        <f>SUM(AB7,AC7)</f>
        <v>0</v>
      </c>
      <c r="AE7" s="45">
        <f>Таблица2[[#This Row],[Общее количество  ПБ]]/20</f>
        <v>0</v>
      </c>
      <c r="AF7" s="42"/>
      <c r="AG7" s="54"/>
      <c r="AH7" s="55"/>
    </row>
  </sheetData>
  <mergeCells count="10">
    <mergeCell ref="A2:E3"/>
    <mergeCell ref="AB2:AH3"/>
    <mergeCell ref="F2:P2"/>
    <mergeCell ref="Q2:AA2"/>
    <mergeCell ref="U3:W3"/>
    <mergeCell ref="Z3:AA3"/>
    <mergeCell ref="G3:I3"/>
    <mergeCell ref="J3:K3"/>
    <mergeCell ref="L3:N3"/>
    <mergeCell ref="O3:P3"/>
  </mergeCell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G7"/>
  <sheetViews>
    <sheetView zoomScale="80" zoomScaleNormal="80" workbookViewId="0">
      <selection activeCell="C5" sqref="C5"/>
    </sheetView>
  </sheetViews>
  <sheetFormatPr defaultRowHeight="15.75" x14ac:dyDescent="0.25"/>
  <cols>
    <col min="1" max="1" width="9.140625" style="5" customWidth="1"/>
    <col min="2" max="2" width="10.28515625" style="13" customWidth="1"/>
    <col min="3" max="3" width="14.7109375" style="16" customWidth="1"/>
    <col min="4" max="4" width="19.42578125" style="16" customWidth="1"/>
    <col min="5" max="5" width="17.85546875" style="16" customWidth="1"/>
    <col min="6" max="6" width="10.7109375" style="16" customWidth="1"/>
    <col min="7" max="16" width="6.7109375" style="6" customWidth="1"/>
    <col min="17" max="17" width="9.7109375" style="6" customWidth="1"/>
    <col min="18" max="26" width="6.7109375" style="6" customWidth="1"/>
    <col min="27" max="28" width="10.7109375" style="5" customWidth="1"/>
    <col min="29" max="30" width="12.42578125" style="5" customWidth="1"/>
    <col min="31" max="33" width="14.85546875" style="5" customWidth="1"/>
    <col min="34" max="34" width="18" style="13" customWidth="1"/>
    <col min="35" max="16384" width="9.140625" style="13"/>
  </cols>
  <sheetData>
    <row r="1" spans="1:33" ht="18.75" thickBot="1" x14ac:dyDescent="0.3">
      <c r="A1" s="88"/>
      <c r="B1" s="15"/>
    </row>
    <row r="2" spans="1:33" ht="44.25" customHeight="1" thickBot="1" x14ac:dyDescent="0.3">
      <c r="A2" s="116" t="s">
        <v>14</v>
      </c>
      <c r="B2" s="120"/>
      <c r="C2" s="120"/>
      <c r="D2" s="120"/>
      <c r="E2" s="117"/>
      <c r="F2" s="124" t="s">
        <v>45</v>
      </c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16" t="s">
        <v>46</v>
      </c>
      <c r="R2" s="120"/>
      <c r="S2" s="120"/>
      <c r="T2" s="120"/>
      <c r="U2" s="120"/>
      <c r="V2" s="120"/>
      <c r="W2" s="120"/>
      <c r="X2" s="120"/>
      <c r="Y2" s="120"/>
      <c r="Z2" s="117"/>
      <c r="AA2" s="116" t="s">
        <v>13</v>
      </c>
      <c r="AB2" s="120"/>
      <c r="AC2" s="120"/>
      <c r="AD2" s="120"/>
      <c r="AE2" s="120"/>
      <c r="AF2" s="120"/>
      <c r="AG2" s="117"/>
    </row>
    <row r="3" spans="1:33" s="21" customFormat="1" ht="44.25" customHeight="1" x14ac:dyDescent="0.2">
      <c r="A3" s="121"/>
      <c r="B3" s="122"/>
      <c r="C3" s="122"/>
      <c r="D3" s="122"/>
      <c r="E3" s="123"/>
      <c r="F3" s="20"/>
      <c r="G3" s="128" t="s">
        <v>8</v>
      </c>
      <c r="H3" s="128"/>
      <c r="I3" s="128" t="s">
        <v>9</v>
      </c>
      <c r="J3" s="128"/>
      <c r="K3" s="128" t="s">
        <v>10</v>
      </c>
      <c r="L3" s="128"/>
      <c r="M3" s="128"/>
      <c r="N3" s="128" t="s">
        <v>11</v>
      </c>
      <c r="O3" s="128"/>
      <c r="P3" s="128"/>
      <c r="Q3" s="20"/>
      <c r="R3" s="26" t="s">
        <v>47</v>
      </c>
      <c r="S3" s="26" t="s">
        <v>48</v>
      </c>
      <c r="T3" s="26" t="s">
        <v>49</v>
      </c>
      <c r="U3" s="27" t="s">
        <v>50</v>
      </c>
      <c r="V3" s="26" t="s">
        <v>51</v>
      </c>
      <c r="W3" s="26" t="s">
        <v>52</v>
      </c>
      <c r="X3" s="92" t="s">
        <v>53</v>
      </c>
      <c r="Y3" s="125" t="s">
        <v>70</v>
      </c>
      <c r="Z3" s="127"/>
      <c r="AA3" s="121"/>
      <c r="AB3" s="122"/>
      <c r="AC3" s="122"/>
      <c r="AD3" s="122"/>
      <c r="AE3" s="122"/>
      <c r="AF3" s="122"/>
      <c r="AG3" s="123"/>
    </row>
    <row r="4" spans="1:33" s="19" customFormat="1" ht="68.25" customHeight="1" x14ac:dyDescent="0.25">
      <c r="A4" s="89" t="s">
        <v>0</v>
      </c>
      <c r="B4" s="30" t="s">
        <v>205</v>
      </c>
      <c r="C4" s="31" t="s">
        <v>201</v>
      </c>
      <c r="D4" s="31" t="s">
        <v>2</v>
      </c>
      <c r="E4" s="31" t="s">
        <v>3</v>
      </c>
      <c r="F4" s="32" t="s">
        <v>64</v>
      </c>
      <c r="G4" s="35" t="s">
        <v>24</v>
      </c>
      <c r="H4" s="50" t="s">
        <v>25</v>
      </c>
      <c r="I4" s="35" t="s">
        <v>26</v>
      </c>
      <c r="J4" s="50" t="s">
        <v>27</v>
      </c>
      <c r="K4" s="35" t="s">
        <v>37</v>
      </c>
      <c r="L4" s="28" t="s">
        <v>38</v>
      </c>
      <c r="M4" s="50" t="s">
        <v>39</v>
      </c>
      <c r="N4" s="35" t="s">
        <v>40</v>
      </c>
      <c r="O4" s="28" t="s">
        <v>41</v>
      </c>
      <c r="P4" s="50" t="s">
        <v>68</v>
      </c>
      <c r="Q4" s="32" t="s">
        <v>63</v>
      </c>
      <c r="R4" s="34" t="s">
        <v>54</v>
      </c>
      <c r="S4" s="34" t="s">
        <v>55</v>
      </c>
      <c r="T4" s="34" t="s">
        <v>56</v>
      </c>
      <c r="U4" s="34" t="s">
        <v>69</v>
      </c>
      <c r="V4" s="34" t="s">
        <v>60</v>
      </c>
      <c r="W4" s="34" t="s">
        <v>61</v>
      </c>
      <c r="X4" s="35" t="s">
        <v>62</v>
      </c>
      <c r="Y4" s="35" t="s">
        <v>22</v>
      </c>
      <c r="Z4" s="50" t="s">
        <v>23</v>
      </c>
      <c r="AA4" s="34" t="s">
        <v>73</v>
      </c>
      <c r="AB4" s="34" t="s">
        <v>74</v>
      </c>
      <c r="AC4" s="34" t="s">
        <v>65</v>
      </c>
      <c r="AD4" s="34" t="s">
        <v>71</v>
      </c>
      <c r="AE4" s="34" t="s">
        <v>85</v>
      </c>
      <c r="AF4" s="34" t="s">
        <v>90</v>
      </c>
      <c r="AG4" s="35" t="s">
        <v>12</v>
      </c>
    </row>
    <row r="5" spans="1:33" s="14" customFormat="1" x14ac:dyDescent="0.25">
      <c r="A5" s="90" t="s">
        <v>1</v>
      </c>
      <c r="B5" s="36" t="str">
        <f t="shared" ref="B5:B7" si="0">"3 класс"</f>
        <v>3 класс</v>
      </c>
      <c r="C5" s="37" t="s">
        <v>246</v>
      </c>
      <c r="D5" s="37" t="s">
        <v>6</v>
      </c>
      <c r="E5" s="37" t="s">
        <v>4</v>
      </c>
      <c r="F5" s="37" t="s">
        <v>5</v>
      </c>
      <c r="G5" s="40">
        <v>1</v>
      </c>
      <c r="H5" s="46">
        <v>1</v>
      </c>
      <c r="I5" s="40">
        <v>1</v>
      </c>
      <c r="J5" s="46">
        <v>0</v>
      </c>
      <c r="K5" s="40">
        <v>0</v>
      </c>
      <c r="L5" s="29">
        <v>1</v>
      </c>
      <c r="M5" s="46">
        <v>1</v>
      </c>
      <c r="N5" s="40">
        <v>1</v>
      </c>
      <c r="O5" s="29">
        <v>1</v>
      </c>
      <c r="P5" s="46">
        <v>1</v>
      </c>
      <c r="Q5" s="56">
        <v>101</v>
      </c>
      <c r="R5" s="38">
        <v>1</v>
      </c>
      <c r="S5" s="38">
        <v>1</v>
      </c>
      <c r="T5" s="38">
        <v>1</v>
      </c>
      <c r="U5" s="38">
        <v>1</v>
      </c>
      <c r="V5" s="38">
        <v>1</v>
      </c>
      <c r="W5" s="38">
        <v>1</v>
      </c>
      <c r="X5" s="40">
        <v>2</v>
      </c>
      <c r="Y5" s="40">
        <v>1</v>
      </c>
      <c r="Z5" s="46">
        <v>1</v>
      </c>
      <c r="AA5" s="38">
        <f>SUM(Таблица3[[#This Row],[Д1]:[П3]])</f>
        <v>8</v>
      </c>
      <c r="AB5" s="38">
        <f>SUM(Таблица3[[#This Row],[З5]:[Т2]])</f>
        <v>10</v>
      </c>
      <c r="AC5" s="38">
        <f>SUM(Таблица3[[#This Row],[Сумма ПБ за УЧ]:[Сумма ПБ за ПЧ]])</f>
        <v>18</v>
      </c>
      <c r="AD5" s="39">
        <f>Таблица3[[#This Row],[Общее количество  ПБ]]/20</f>
        <v>0.9</v>
      </c>
      <c r="AE5" s="38" t="s">
        <v>72</v>
      </c>
      <c r="AF5" s="38" t="s">
        <v>15</v>
      </c>
      <c r="AG5" s="47" t="s">
        <v>15</v>
      </c>
    </row>
    <row r="6" spans="1:33" x14ac:dyDescent="0.25">
      <c r="A6" s="91">
        <v>1</v>
      </c>
      <c r="B6" s="41" t="str">
        <f t="shared" si="0"/>
        <v>3 класс</v>
      </c>
      <c r="C6" s="4"/>
      <c r="D6" s="4"/>
      <c r="E6" s="4"/>
      <c r="F6" s="4"/>
      <c r="G6" s="8"/>
      <c r="H6" s="9"/>
      <c r="I6" s="8"/>
      <c r="J6" s="9"/>
      <c r="K6" s="8"/>
      <c r="M6" s="9"/>
      <c r="N6" s="8"/>
      <c r="P6" s="9"/>
      <c r="Q6" s="4"/>
      <c r="R6" s="17"/>
      <c r="S6" s="17"/>
      <c r="T6" s="17"/>
      <c r="U6" s="17"/>
      <c r="V6" s="17"/>
      <c r="W6" s="17"/>
      <c r="X6" s="8"/>
      <c r="Y6" s="8"/>
      <c r="Z6" s="9"/>
      <c r="AA6" s="44">
        <f>SUM(Таблица3[[#This Row],[Д1]:[П3]])</f>
        <v>0</v>
      </c>
      <c r="AB6" s="44">
        <f>SUM(Таблица3[[#This Row],[З5]:[Т2]])</f>
        <v>0</v>
      </c>
      <c r="AC6" s="44">
        <f>SUM(Таблица3[[#This Row],[Сумма ПБ за УЧ]:[Сумма ПБ за ПЧ]])</f>
        <v>0</v>
      </c>
      <c r="AD6" s="42">
        <f>Таблица3[[#This Row],[Общее количество  ПБ]]/20</f>
        <v>0</v>
      </c>
      <c r="AE6" s="42"/>
      <c r="AF6" s="7"/>
      <c r="AG6" s="49"/>
    </row>
    <row r="7" spans="1:33" x14ac:dyDescent="0.25">
      <c r="A7" s="91" t="s">
        <v>200</v>
      </c>
      <c r="B7" s="41" t="str">
        <f t="shared" si="0"/>
        <v>3 класс</v>
      </c>
      <c r="C7" s="4"/>
      <c r="D7" s="4"/>
      <c r="E7" s="4"/>
      <c r="F7" s="4"/>
      <c r="G7" s="8"/>
      <c r="H7" s="9"/>
      <c r="I7" s="8"/>
      <c r="J7" s="9"/>
      <c r="K7" s="8"/>
      <c r="M7" s="9"/>
      <c r="N7" s="8"/>
      <c r="P7" s="9"/>
      <c r="Q7" s="4"/>
      <c r="R7" s="17"/>
      <c r="S7" s="17"/>
      <c r="T7" s="17"/>
      <c r="U7" s="17"/>
      <c r="V7" s="17"/>
      <c r="W7" s="17"/>
      <c r="X7" s="8"/>
      <c r="Y7" s="8"/>
      <c r="Z7" s="9"/>
      <c r="AA7" s="44">
        <f>SUM(Таблица3[[#This Row],[Д1]:[П3]])</f>
        <v>0</v>
      </c>
      <c r="AB7" s="44">
        <f>SUM(Таблица3[[#This Row],[З5]:[Т2]])</f>
        <v>0</v>
      </c>
      <c r="AC7" s="44">
        <f>SUM(Таблица3[[#This Row],[Сумма ПБ за УЧ]:[Сумма ПБ за ПЧ]])</f>
        <v>0</v>
      </c>
      <c r="AD7" s="45">
        <f>Таблица3[[#This Row],[Общее количество  ПБ]]/20</f>
        <v>0</v>
      </c>
      <c r="AE7" s="42"/>
      <c r="AF7" s="7"/>
      <c r="AG7" s="49"/>
    </row>
  </sheetData>
  <mergeCells count="9">
    <mergeCell ref="Q2:Z2"/>
    <mergeCell ref="Y3:Z3"/>
    <mergeCell ref="A2:E3"/>
    <mergeCell ref="F2:P2"/>
    <mergeCell ref="AA2:AG3"/>
    <mergeCell ref="G3:H3"/>
    <mergeCell ref="I3:J3"/>
    <mergeCell ref="K3:M3"/>
    <mergeCell ref="N3:P3"/>
  </mergeCell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AH7"/>
  <sheetViews>
    <sheetView zoomScale="80" zoomScaleNormal="80" workbookViewId="0">
      <selection activeCell="C5" sqref="C5"/>
    </sheetView>
  </sheetViews>
  <sheetFormatPr defaultRowHeight="15.75" x14ac:dyDescent="0.25"/>
  <cols>
    <col min="1" max="1" width="9.140625" style="5" customWidth="1"/>
    <col min="2" max="2" width="10.28515625" style="13" customWidth="1"/>
    <col min="3" max="3" width="14.7109375" style="16" customWidth="1"/>
    <col min="4" max="4" width="19.42578125" style="16" customWidth="1"/>
    <col min="5" max="5" width="17.85546875" style="16" customWidth="1"/>
    <col min="6" max="6" width="10.7109375" style="16" customWidth="1"/>
    <col min="7" max="16" width="6.7109375" style="6" customWidth="1"/>
    <col min="17" max="17" width="9.7109375" style="6" customWidth="1"/>
    <col min="18" max="27" width="6.7109375" style="6" customWidth="1"/>
    <col min="28" max="29" width="10.7109375" style="5" customWidth="1"/>
    <col min="30" max="31" width="12.42578125" style="5" customWidth="1"/>
    <col min="32" max="34" width="14.85546875" style="5" customWidth="1"/>
    <col min="35" max="35" width="18" style="13" customWidth="1"/>
    <col min="36" max="16384" width="9.140625" style="13"/>
  </cols>
  <sheetData>
    <row r="1" spans="1:34" ht="18.75" thickBot="1" x14ac:dyDescent="0.3">
      <c r="A1" s="88"/>
      <c r="B1" s="15"/>
    </row>
    <row r="2" spans="1:34" ht="44.25" customHeight="1" thickBot="1" x14ac:dyDescent="0.3">
      <c r="A2" s="116" t="s">
        <v>14</v>
      </c>
      <c r="B2" s="120"/>
      <c r="C2" s="120"/>
      <c r="D2" s="120"/>
      <c r="E2" s="117"/>
      <c r="F2" s="124" t="s">
        <v>45</v>
      </c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16" t="s">
        <v>46</v>
      </c>
      <c r="R2" s="120"/>
      <c r="S2" s="120"/>
      <c r="T2" s="120"/>
      <c r="U2" s="120"/>
      <c r="V2" s="120"/>
      <c r="W2" s="120"/>
      <c r="X2" s="120"/>
      <c r="Y2" s="120"/>
      <c r="Z2" s="120"/>
      <c r="AA2" s="117"/>
      <c r="AB2" s="116" t="s">
        <v>13</v>
      </c>
      <c r="AC2" s="120"/>
      <c r="AD2" s="120"/>
      <c r="AE2" s="120"/>
      <c r="AF2" s="120"/>
      <c r="AG2" s="120"/>
      <c r="AH2" s="117"/>
    </row>
    <row r="3" spans="1:34" s="21" customFormat="1" ht="44.25" customHeight="1" thickBot="1" x14ac:dyDescent="0.25">
      <c r="A3" s="129"/>
      <c r="B3" s="130"/>
      <c r="C3" s="130"/>
      <c r="D3" s="130"/>
      <c r="E3" s="131"/>
      <c r="F3" s="43"/>
      <c r="G3" s="132" t="s">
        <v>8</v>
      </c>
      <c r="H3" s="132"/>
      <c r="I3" s="132" t="s">
        <v>9</v>
      </c>
      <c r="J3" s="132"/>
      <c r="K3" s="132" t="s">
        <v>10</v>
      </c>
      <c r="L3" s="132"/>
      <c r="M3" s="132"/>
      <c r="N3" s="132" t="s">
        <v>11</v>
      </c>
      <c r="O3" s="132"/>
      <c r="P3" s="132"/>
      <c r="Q3" s="43"/>
      <c r="R3" s="24" t="s">
        <v>47</v>
      </c>
      <c r="S3" s="24" t="s">
        <v>48</v>
      </c>
      <c r="T3" s="24" t="s">
        <v>49</v>
      </c>
      <c r="U3" s="25" t="s">
        <v>50</v>
      </c>
      <c r="V3" s="24" t="s">
        <v>51</v>
      </c>
      <c r="W3" s="24" t="s">
        <v>52</v>
      </c>
      <c r="X3" s="24" t="s">
        <v>53</v>
      </c>
      <c r="Y3" s="133" t="s">
        <v>70</v>
      </c>
      <c r="Z3" s="134"/>
      <c r="AA3" s="135"/>
      <c r="AB3" s="129"/>
      <c r="AC3" s="130"/>
      <c r="AD3" s="130"/>
      <c r="AE3" s="130"/>
      <c r="AF3" s="130"/>
      <c r="AG3" s="130"/>
      <c r="AH3" s="131"/>
    </row>
    <row r="4" spans="1:34" s="19" customFormat="1" ht="68.25" customHeight="1" x14ac:dyDescent="0.25">
      <c r="A4" s="89" t="s">
        <v>0</v>
      </c>
      <c r="B4" s="30" t="s">
        <v>205</v>
      </c>
      <c r="C4" s="31" t="s">
        <v>201</v>
      </c>
      <c r="D4" s="31" t="s">
        <v>2</v>
      </c>
      <c r="E4" s="31" t="s">
        <v>3</v>
      </c>
      <c r="F4" s="32" t="s">
        <v>64</v>
      </c>
      <c r="G4" s="22" t="s">
        <v>24</v>
      </c>
      <c r="H4" s="18" t="s">
        <v>25</v>
      </c>
      <c r="I4" s="22" t="s">
        <v>26</v>
      </c>
      <c r="J4" s="18" t="s">
        <v>27</v>
      </c>
      <c r="K4" s="22" t="s">
        <v>37</v>
      </c>
      <c r="L4" s="23" t="s">
        <v>38</v>
      </c>
      <c r="M4" s="18" t="s">
        <v>39</v>
      </c>
      <c r="N4" s="22" t="s">
        <v>40</v>
      </c>
      <c r="O4" s="23" t="s">
        <v>41</v>
      </c>
      <c r="P4" s="18" t="s">
        <v>68</v>
      </c>
      <c r="Q4" s="32" t="s">
        <v>63</v>
      </c>
      <c r="R4" s="34" t="s">
        <v>54</v>
      </c>
      <c r="S4" s="34" t="s">
        <v>55</v>
      </c>
      <c r="T4" s="34" t="s">
        <v>56</v>
      </c>
      <c r="U4" s="34" t="s">
        <v>69</v>
      </c>
      <c r="V4" s="34" t="s">
        <v>60</v>
      </c>
      <c r="W4" s="34" t="s">
        <v>61</v>
      </c>
      <c r="X4" s="34" t="s">
        <v>62</v>
      </c>
      <c r="Y4" s="22" t="s">
        <v>22</v>
      </c>
      <c r="Z4" s="23" t="s">
        <v>23</v>
      </c>
      <c r="AA4" s="18" t="s">
        <v>76</v>
      </c>
      <c r="AB4" s="34" t="s">
        <v>73</v>
      </c>
      <c r="AC4" s="34" t="s">
        <v>74</v>
      </c>
      <c r="AD4" s="34" t="s">
        <v>65</v>
      </c>
      <c r="AE4" s="34" t="s">
        <v>71</v>
      </c>
      <c r="AF4" s="34" t="s">
        <v>87</v>
      </c>
      <c r="AG4" s="34" t="s">
        <v>86</v>
      </c>
      <c r="AH4" s="35" t="s">
        <v>12</v>
      </c>
    </row>
    <row r="5" spans="1:34" s="14" customFormat="1" x14ac:dyDescent="0.25">
      <c r="A5" s="90" t="s">
        <v>1</v>
      </c>
      <c r="B5" s="36" t="str">
        <f t="shared" ref="B5:B7" si="0">"4 класс"</f>
        <v>4 класс</v>
      </c>
      <c r="C5" s="37" t="s">
        <v>247</v>
      </c>
      <c r="D5" s="37" t="s">
        <v>6</v>
      </c>
      <c r="E5" s="37" t="s">
        <v>4</v>
      </c>
      <c r="F5" s="37" t="s">
        <v>5</v>
      </c>
      <c r="G5" s="40">
        <v>1</v>
      </c>
      <c r="H5" s="46">
        <v>1</v>
      </c>
      <c r="I5" s="40">
        <v>1</v>
      </c>
      <c r="J5" s="46">
        <v>1</v>
      </c>
      <c r="K5" s="40">
        <v>1</v>
      </c>
      <c r="L5" s="29">
        <v>1</v>
      </c>
      <c r="M5" s="46">
        <v>1</v>
      </c>
      <c r="N5" s="40">
        <v>1</v>
      </c>
      <c r="O5" s="29">
        <v>1</v>
      </c>
      <c r="P5" s="46">
        <v>1</v>
      </c>
      <c r="Q5" s="37" t="s">
        <v>5</v>
      </c>
      <c r="R5" s="38">
        <v>0</v>
      </c>
      <c r="S5" s="38">
        <v>1</v>
      </c>
      <c r="T5" s="38">
        <v>1</v>
      </c>
      <c r="U5" s="38">
        <v>1</v>
      </c>
      <c r="V5" s="38">
        <v>1</v>
      </c>
      <c r="W5" s="38">
        <v>1</v>
      </c>
      <c r="X5" s="38">
        <v>1</v>
      </c>
      <c r="Y5" s="40">
        <v>1</v>
      </c>
      <c r="Z5" s="29">
        <v>1</v>
      </c>
      <c r="AA5" s="46">
        <v>1</v>
      </c>
      <c r="AB5" s="38">
        <f>SUM(Таблица4[[#This Row],[Д1]:[П3]])</f>
        <v>10</v>
      </c>
      <c r="AC5" s="38">
        <f>SUM(Таблица4[[#This Row],[З5]:[Т3]])</f>
        <v>9</v>
      </c>
      <c r="AD5" s="38">
        <f>SUM(Таблица4[[#This Row],[Сумма ПБ за УЧ]:[Сумма ПБ за ПЧ]])</f>
        <v>19</v>
      </c>
      <c r="AE5" s="39">
        <f>Таблица4[[#This Row],[Общее количество  ПБ]]/20</f>
        <v>0.95</v>
      </c>
      <c r="AF5" s="38" t="s">
        <v>72</v>
      </c>
      <c r="AG5" s="38" t="s">
        <v>72</v>
      </c>
      <c r="AH5" s="47" t="s">
        <v>72</v>
      </c>
    </row>
    <row r="6" spans="1:34" x14ac:dyDescent="0.25">
      <c r="A6" s="91">
        <v>1</v>
      </c>
      <c r="B6" s="41" t="str">
        <f t="shared" si="0"/>
        <v>4 класс</v>
      </c>
      <c r="C6" s="4"/>
      <c r="D6" s="4"/>
      <c r="E6" s="4"/>
      <c r="F6" s="4"/>
      <c r="G6" s="8"/>
      <c r="H6" s="9"/>
      <c r="I6" s="8"/>
      <c r="J6" s="9"/>
      <c r="K6" s="8"/>
      <c r="L6" s="10"/>
      <c r="M6" s="9"/>
      <c r="N6" s="8"/>
      <c r="O6" s="10"/>
      <c r="P6" s="9"/>
      <c r="Q6" s="4"/>
      <c r="R6" s="17"/>
      <c r="S6" s="17"/>
      <c r="T6" s="17"/>
      <c r="U6" s="17"/>
      <c r="V6" s="17"/>
      <c r="W6" s="17"/>
      <c r="X6" s="17"/>
      <c r="Y6" s="8"/>
      <c r="Z6" s="10"/>
      <c r="AA6" s="9"/>
      <c r="AB6" s="7">
        <f>SUM(Таблица4[[#This Row],[Д1]:[П3]])</f>
        <v>0</v>
      </c>
      <c r="AC6" s="7">
        <f>SUM(Таблица4[[#This Row],[З5]:[Т3]])</f>
        <v>0</v>
      </c>
      <c r="AD6" s="7">
        <f>SUM(Таблица4[[#This Row],[Сумма ПБ за УЧ]:[Сумма ПБ за ПЧ]])</f>
        <v>0</v>
      </c>
      <c r="AE6" s="42">
        <f>Таблица4[[#This Row],[Общее количество  ПБ]]/20</f>
        <v>0</v>
      </c>
      <c r="AF6" s="7"/>
      <c r="AG6" s="7"/>
      <c r="AH6" s="48"/>
    </row>
    <row r="7" spans="1:34" x14ac:dyDescent="0.25">
      <c r="A7" s="91" t="s">
        <v>200</v>
      </c>
      <c r="B7" s="41" t="str">
        <f t="shared" si="0"/>
        <v>4 класс</v>
      </c>
      <c r="C7" s="4"/>
      <c r="D7" s="4"/>
      <c r="E7" s="4"/>
      <c r="F7" s="4"/>
      <c r="G7" s="8"/>
      <c r="H7" s="9"/>
      <c r="I7" s="8"/>
      <c r="J7" s="9"/>
      <c r="K7" s="8"/>
      <c r="M7" s="9"/>
      <c r="N7" s="8"/>
      <c r="P7" s="9"/>
      <c r="Q7" s="4"/>
      <c r="R7" s="17"/>
      <c r="S7" s="17"/>
      <c r="T7" s="17"/>
      <c r="U7" s="17"/>
      <c r="V7" s="17"/>
      <c r="W7" s="17"/>
      <c r="X7" s="17"/>
      <c r="Y7" s="8"/>
      <c r="AA7" s="9"/>
      <c r="AB7" s="44">
        <f>SUM(Таблица4[[#This Row],[Д1]:[П3]])</f>
        <v>0</v>
      </c>
      <c r="AC7" s="44">
        <f>SUM(Таблица4[[#This Row],[З5]:[Т3]])</f>
        <v>0</v>
      </c>
      <c r="AD7" s="44">
        <f>SUM(Таблица4[[#This Row],[Сумма ПБ за УЧ]:[Сумма ПБ за ПЧ]])</f>
        <v>0</v>
      </c>
      <c r="AE7" s="45">
        <f>Таблица4[[#This Row],[Общее количество  ПБ]]/20</f>
        <v>0</v>
      </c>
      <c r="AF7" s="42"/>
      <c r="AG7" s="7"/>
      <c r="AH7" s="49"/>
    </row>
  </sheetData>
  <mergeCells count="9">
    <mergeCell ref="A2:E3"/>
    <mergeCell ref="F2:P2"/>
    <mergeCell ref="Q2:AA2"/>
    <mergeCell ref="AB2:AH3"/>
    <mergeCell ref="G3:H3"/>
    <mergeCell ref="I3:J3"/>
    <mergeCell ref="K3:M3"/>
    <mergeCell ref="N3:P3"/>
    <mergeCell ref="Y3:AA3"/>
  </mergeCell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7"/>
  <sheetViews>
    <sheetView zoomScale="80" zoomScaleNormal="80" workbookViewId="0">
      <selection activeCell="C5" sqref="C5"/>
    </sheetView>
  </sheetViews>
  <sheetFormatPr defaultRowHeight="15.75" x14ac:dyDescent="0.25"/>
  <cols>
    <col min="1" max="1" width="9.140625" style="5" customWidth="1"/>
    <col min="2" max="2" width="10.28515625" style="13" customWidth="1"/>
    <col min="3" max="3" width="14.7109375" style="16" customWidth="1"/>
    <col min="4" max="4" width="19.42578125" style="16" customWidth="1"/>
    <col min="5" max="5" width="17.85546875" style="16" customWidth="1"/>
    <col min="6" max="6" width="10.7109375" style="16" customWidth="1"/>
    <col min="7" max="16" width="6.7109375" style="6" customWidth="1"/>
    <col min="17" max="17" width="9.7109375" style="6" customWidth="1"/>
    <col min="18" max="27" width="6.7109375" style="6" customWidth="1"/>
    <col min="28" max="29" width="10.7109375" style="5" customWidth="1"/>
    <col min="30" max="31" width="12.42578125" style="5" customWidth="1"/>
    <col min="32" max="34" width="14.85546875" style="5" customWidth="1"/>
    <col min="35" max="35" width="18" style="13" customWidth="1"/>
    <col min="36" max="16384" width="9.140625" style="13"/>
  </cols>
  <sheetData>
    <row r="1" spans="1:34" ht="18.75" thickBot="1" x14ac:dyDescent="0.3">
      <c r="A1" s="88"/>
      <c r="B1" s="15"/>
    </row>
    <row r="2" spans="1:34" ht="44.25" customHeight="1" thickBot="1" x14ac:dyDescent="0.3">
      <c r="A2" s="116" t="s">
        <v>14</v>
      </c>
      <c r="B2" s="120"/>
      <c r="C2" s="120"/>
      <c r="D2" s="120"/>
      <c r="E2" s="117"/>
      <c r="F2" s="124" t="s">
        <v>45</v>
      </c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16" t="s">
        <v>46</v>
      </c>
      <c r="R2" s="120"/>
      <c r="S2" s="120"/>
      <c r="T2" s="120"/>
      <c r="U2" s="120"/>
      <c r="V2" s="120"/>
      <c r="W2" s="120"/>
      <c r="X2" s="120"/>
      <c r="Y2" s="120"/>
      <c r="Z2" s="120"/>
      <c r="AA2" s="117"/>
      <c r="AB2" s="116" t="s">
        <v>13</v>
      </c>
      <c r="AC2" s="120"/>
      <c r="AD2" s="120"/>
      <c r="AE2" s="120"/>
      <c r="AF2" s="120"/>
      <c r="AG2" s="120"/>
      <c r="AH2" s="117"/>
    </row>
    <row r="3" spans="1:34" s="21" customFormat="1" ht="44.25" customHeight="1" thickBot="1" x14ac:dyDescent="0.25">
      <c r="A3" s="129"/>
      <c r="B3" s="130"/>
      <c r="C3" s="130"/>
      <c r="D3" s="130"/>
      <c r="E3" s="131"/>
      <c r="F3" s="43"/>
      <c r="G3" s="132" t="s">
        <v>8</v>
      </c>
      <c r="H3" s="132"/>
      <c r="I3" s="132" t="s">
        <v>9</v>
      </c>
      <c r="J3" s="132"/>
      <c r="K3" s="132" t="s">
        <v>10</v>
      </c>
      <c r="L3" s="132"/>
      <c r="M3" s="132"/>
      <c r="N3" s="132" t="s">
        <v>11</v>
      </c>
      <c r="O3" s="132"/>
      <c r="P3" s="132"/>
      <c r="Q3" s="43"/>
      <c r="R3" s="24" t="s">
        <v>47</v>
      </c>
      <c r="S3" s="24" t="s">
        <v>48</v>
      </c>
      <c r="T3" s="24" t="s">
        <v>49</v>
      </c>
      <c r="U3" s="25" t="s">
        <v>50</v>
      </c>
      <c r="V3" s="24" t="s">
        <v>51</v>
      </c>
      <c r="W3" s="24" t="s">
        <v>52</v>
      </c>
      <c r="X3" s="24" t="s">
        <v>53</v>
      </c>
      <c r="Y3" s="24" t="s">
        <v>70</v>
      </c>
      <c r="Z3" s="133" t="s">
        <v>78</v>
      </c>
      <c r="AA3" s="135"/>
      <c r="AB3" s="129"/>
      <c r="AC3" s="130"/>
      <c r="AD3" s="130"/>
      <c r="AE3" s="130"/>
      <c r="AF3" s="130"/>
      <c r="AG3" s="130"/>
      <c r="AH3" s="131"/>
    </row>
    <row r="4" spans="1:34" s="19" customFormat="1" ht="68.25" customHeight="1" x14ac:dyDescent="0.25">
      <c r="A4" s="89" t="s">
        <v>0</v>
      </c>
      <c r="B4" s="30" t="s">
        <v>205</v>
      </c>
      <c r="C4" s="31" t="s">
        <v>201</v>
      </c>
      <c r="D4" s="31" t="s">
        <v>2</v>
      </c>
      <c r="E4" s="31" t="s">
        <v>3</v>
      </c>
      <c r="F4" s="32" t="s">
        <v>64</v>
      </c>
      <c r="G4" s="22" t="s">
        <v>24</v>
      </c>
      <c r="H4" s="18" t="s">
        <v>25</v>
      </c>
      <c r="I4" s="22" t="s">
        <v>26</v>
      </c>
      <c r="J4" s="18" t="s">
        <v>27</v>
      </c>
      <c r="K4" s="22" t="s">
        <v>37</v>
      </c>
      <c r="L4" s="23" t="s">
        <v>38</v>
      </c>
      <c r="M4" s="18" t="s">
        <v>39</v>
      </c>
      <c r="N4" s="22" t="s">
        <v>40</v>
      </c>
      <c r="O4" s="23" t="s">
        <v>41</v>
      </c>
      <c r="P4" s="18" t="s">
        <v>68</v>
      </c>
      <c r="Q4" s="32" t="s">
        <v>63</v>
      </c>
      <c r="R4" s="34" t="s">
        <v>54</v>
      </c>
      <c r="S4" s="34" t="s">
        <v>55</v>
      </c>
      <c r="T4" s="34" t="s">
        <v>56</v>
      </c>
      <c r="U4" s="34" t="s">
        <v>69</v>
      </c>
      <c r="V4" s="34" t="s">
        <v>60</v>
      </c>
      <c r="W4" s="34" t="s">
        <v>61</v>
      </c>
      <c r="X4" s="34" t="s">
        <v>62</v>
      </c>
      <c r="Y4" s="34" t="s">
        <v>79</v>
      </c>
      <c r="Z4" s="22" t="s">
        <v>22</v>
      </c>
      <c r="AA4" s="18" t="s">
        <v>23</v>
      </c>
      <c r="AB4" s="34" t="s">
        <v>73</v>
      </c>
      <c r="AC4" s="34" t="s">
        <v>74</v>
      </c>
      <c r="AD4" s="34" t="s">
        <v>65</v>
      </c>
      <c r="AE4" s="34" t="s">
        <v>71</v>
      </c>
      <c r="AF4" s="34" t="s">
        <v>85</v>
      </c>
      <c r="AG4" s="34" t="s">
        <v>86</v>
      </c>
      <c r="AH4" s="35" t="s">
        <v>12</v>
      </c>
    </row>
    <row r="5" spans="1:34" s="14" customFormat="1" x14ac:dyDescent="0.25">
      <c r="A5" s="90" t="s">
        <v>1</v>
      </c>
      <c r="B5" s="36" t="str">
        <f t="shared" ref="B5:B7" si="0">"5 класс"</f>
        <v>5 класс</v>
      </c>
      <c r="C5" s="37" t="s">
        <v>248</v>
      </c>
      <c r="D5" s="37" t="s">
        <v>6</v>
      </c>
      <c r="E5" s="37" t="s">
        <v>4</v>
      </c>
      <c r="F5" s="37" t="s">
        <v>5</v>
      </c>
      <c r="G5" s="40">
        <v>1</v>
      </c>
      <c r="H5" s="46">
        <v>1</v>
      </c>
      <c r="I5" s="40">
        <v>1</v>
      </c>
      <c r="J5" s="46">
        <v>1</v>
      </c>
      <c r="K5" s="40">
        <v>1</v>
      </c>
      <c r="L5" s="29">
        <v>0</v>
      </c>
      <c r="M5" s="46">
        <v>1</v>
      </c>
      <c r="N5" s="40">
        <v>0</v>
      </c>
      <c r="O5" s="29">
        <v>1</v>
      </c>
      <c r="P5" s="46">
        <v>1</v>
      </c>
      <c r="Q5" s="37" t="s">
        <v>5</v>
      </c>
      <c r="R5" s="38">
        <v>0</v>
      </c>
      <c r="S5" s="38">
        <v>1</v>
      </c>
      <c r="T5" s="38">
        <v>1</v>
      </c>
      <c r="U5" s="38">
        <v>1</v>
      </c>
      <c r="V5" s="38">
        <v>1</v>
      </c>
      <c r="W5" s="38">
        <v>1</v>
      </c>
      <c r="X5" s="38">
        <v>1</v>
      </c>
      <c r="Y5" s="38">
        <v>1</v>
      </c>
      <c r="Z5" s="40">
        <v>1</v>
      </c>
      <c r="AA5" s="46">
        <v>1</v>
      </c>
      <c r="AB5" s="38">
        <f>SUM(Таблица5[[#This Row],[Д1]:[П3]])</f>
        <v>8</v>
      </c>
      <c r="AC5" s="38">
        <f>SUM(Таблица5[[#This Row],[З5]:[Т2]])</f>
        <v>9</v>
      </c>
      <c r="AD5" s="38">
        <f>SUM(Таблица5[[#This Row],[Сумма ПБ за УЧ]:[Сумма ПБ за ПЧ]])</f>
        <v>17</v>
      </c>
      <c r="AE5" s="39">
        <f>Таблица5[[#This Row],[Общее количество  ПБ]]/20</f>
        <v>0.85</v>
      </c>
      <c r="AF5" s="38" t="s">
        <v>15</v>
      </c>
      <c r="AG5" s="38" t="s">
        <v>15</v>
      </c>
      <c r="AH5" s="47" t="s">
        <v>15</v>
      </c>
    </row>
    <row r="6" spans="1:34" x14ac:dyDescent="0.25">
      <c r="A6" s="91">
        <v>1</v>
      </c>
      <c r="B6" s="41" t="str">
        <f t="shared" si="0"/>
        <v>5 класс</v>
      </c>
      <c r="C6" s="4"/>
      <c r="D6" s="4"/>
      <c r="E6" s="4"/>
      <c r="F6" s="4"/>
      <c r="G6" s="8"/>
      <c r="H6" s="9"/>
      <c r="I6" s="8"/>
      <c r="J6" s="9"/>
      <c r="K6" s="8"/>
      <c r="L6" s="10"/>
      <c r="M6" s="9"/>
      <c r="N6" s="8"/>
      <c r="O6" s="10"/>
      <c r="P6" s="9"/>
      <c r="Q6" s="4"/>
      <c r="R6" s="17"/>
      <c r="S6" s="17"/>
      <c r="T6" s="17"/>
      <c r="U6" s="17"/>
      <c r="V6" s="17"/>
      <c r="W6" s="17"/>
      <c r="X6" s="17"/>
      <c r="Y6" s="17"/>
      <c r="Z6" s="8"/>
      <c r="AA6" s="9"/>
      <c r="AB6" s="7">
        <f>SUM(Таблица5[[#This Row],[Д1]:[П3]])</f>
        <v>0</v>
      </c>
      <c r="AC6" s="7">
        <f>SUM(Таблица5[[#This Row],[З5]:[Т2]])</f>
        <v>0</v>
      </c>
      <c r="AD6" s="7">
        <f>SUM(Таблица5[[#This Row],[Сумма ПБ за УЧ]:[Сумма ПБ за ПЧ]])</f>
        <v>0</v>
      </c>
      <c r="AE6" s="42">
        <f>Таблица5[[#This Row],[Общее количество  ПБ]]/20</f>
        <v>0</v>
      </c>
      <c r="AF6" s="7"/>
      <c r="AG6" s="7"/>
      <c r="AH6" s="48"/>
    </row>
    <row r="7" spans="1:34" x14ac:dyDescent="0.25">
      <c r="A7" s="91" t="s">
        <v>200</v>
      </c>
      <c r="B7" s="41" t="str">
        <f t="shared" si="0"/>
        <v>5 класс</v>
      </c>
      <c r="C7" s="4"/>
      <c r="D7" s="4"/>
      <c r="E7" s="4"/>
      <c r="F7" s="4"/>
      <c r="G7" s="8"/>
      <c r="H7" s="9"/>
      <c r="I7" s="8"/>
      <c r="J7" s="9"/>
      <c r="K7" s="8"/>
      <c r="M7" s="9"/>
      <c r="N7" s="8"/>
      <c r="P7" s="9"/>
      <c r="Q7" s="4"/>
      <c r="R7" s="17"/>
      <c r="S7" s="17"/>
      <c r="T7" s="17"/>
      <c r="U7" s="17"/>
      <c r="V7" s="17"/>
      <c r="W7" s="17"/>
      <c r="X7" s="17"/>
      <c r="Y7" s="17"/>
      <c r="Z7" s="8"/>
      <c r="AA7" s="9"/>
      <c r="AB7" s="44">
        <f>SUM(Таблица5[[#This Row],[Д1]:[П3]])</f>
        <v>0</v>
      </c>
      <c r="AC7" s="44">
        <f>SUM(Таблица5[[#This Row],[З5]:[Т2]])</f>
        <v>0</v>
      </c>
      <c r="AD7" s="44">
        <f>SUM(Таблица5[[#This Row],[Сумма ПБ за УЧ]:[Сумма ПБ за ПЧ]])</f>
        <v>0</v>
      </c>
      <c r="AE7" s="42">
        <f>Таблица5[[#This Row],[Общее количество  ПБ]]/20</f>
        <v>0</v>
      </c>
      <c r="AF7" s="42"/>
      <c r="AG7" s="7"/>
      <c r="AH7" s="49"/>
    </row>
  </sheetData>
  <mergeCells count="9">
    <mergeCell ref="A2:E3"/>
    <mergeCell ref="F2:P2"/>
    <mergeCell ref="Q2:AA2"/>
    <mergeCell ref="AB2:AH3"/>
    <mergeCell ref="G3:H3"/>
    <mergeCell ref="I3:J3"/>
    <mergeCell ref="K3:M3"/>
    <mergeCell ref="N3:P3"/>
    <mergeCell ref="Z3:AA3"/>
  </mergeCell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7"/>
  <sheetViews>
    <sheetView zoomScale="80" zoomScaleNormal="80" workbookViewId="0">
      <selection activeCell="C5" sqref="C5"/>
    </sheetView>
  </sheetViews>
  <sheetFormatPr defaultRowHeight="15.75" x14ac:dyDescent="0.25"/>
  <cols>
    <col min="1" max="1" width="9.140625" style="5" customWidth="1"/>
    <col min="2" max="2" width="10.28515625" style="13" customWidth="1"/>
    <col min="3" max="3" width="14.7109375" style="16" customWidth="1"/>
    <col min="4" max="4" width="19.42578125" style="16" customWidth="1"/>
    <col min="5" max="5" width="17.85546875" style="16" customWidth="1"/>
    <col min="6" max="6" width="10.7109375" style="16" customWidth="1"/>
    <col min="7" max="16" width="6.7109375" style="6" customWidth="1"/>
    <col min="17" max="17" width="9.7109375" style="6" customWidth="1"/>
    <col min="18" max="29" width="6.7109375" style="6" customWidth="1"/>
    <col min="30" max="31" width="10.7109375" style="5" customWidth="1"/>
    <col min="32" max="33" width="12.42578125" style="5" customWidth="1"/>
    <col min="34" max="36" width="14.85546875" style="5" customWidth="1"/>
    <col min="37" max="37" width="18" style="13" customWidth="1"/>
    <col min="38" max="16384" width="9.140625" style="13"/>
  </cols>
  <sheetData>
    <row r="1" spans="1:36" ht="18.75" thickBot="1" x14ac:dyDescent="0.3">
      <c r="A1" s="88"/>
      <c r="B1" s="15"/>
    </row>
    <row r="2" spans="1:36" ht="44.25" customHeight="1" thickBot="1" x14ac:dyDescent="0.3">
      <c r="A2" s="116" t="s">
        <v>14</v>
      </c>
      <c r="B2" s="120"/>
      <c r="C2" s="120"/>
      <c r="D2" s="120"/>
      <c r="E2" s="117"/>
      <c r="F2" s="124" t="s">
        <v>45</v>
      </c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16" t="s">
        <v>46</v>
      </c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17"/>
      <c r="AD2" s="116" t="s">
        <v>13</v>
      </c>
      <c r="AE2" s="120"/>
      <c r="AF2" s="120"/>
      <c r="AG2" s="120"/>
      <c r="AH2" s="120"/>
      <c r="AI2" s="120"/>
      <c r="AJ2" s="117"/>
    </row>
    <row r="3" spans="1:36" s="21" customFormat="1" ht="44.25" customHeight="1" thickBot="1" x14ac:dyDescent="0.25">
      <c r="A3" s="129"/>
      <c r="B3" s="130"/>
      <c r="C3" s="130"/>
      <c r="D3" s="130"/>
      <c r="E3" s="131"/>
      <c r="F3" s="43"/>
      <c r="G3" s="25" t="s">
        <v>8</v>
      </c>
      <c r="H3" s="132" t="s">
        <v>9</v>
      </c>
      <c r="I3" s="132"/>
      <c r="J3" s="134" t="s">
        <v>10</v>
      </c>
      <c r="K3" s="134"/>
      <c r="L3" s="135"/>
      <c r="M3" s="133" t="s">
        <v>11</v>
      </c>
      <c r="N3" s="134"/>
      <c r="O3" s="134"/>
      <c r="P3" s="135"/>
      <c r="Q3" s="43"/>
      <c r="R3" s="24" t="s">
        <v>47</v>
      </c>
      <c r="S3" s="24" t="s">
        <v>48</v>
      </c>
      <c r="T3" s="24" t="s">
        <v>49</v>
      </c>
      <c r="U3" s="25" t="s">
        <v>50</v>
      </c>
      <c r="V3" s="24" t="s">
        <v>51</v>
      </c>
      <c r="W3" s="24" t="s">
        <v>52</v>
      </c>
      <c r="X3" s="24" t="s">
        <v>53</v>
      </c>
      <c r="Y3" s="24" t="s">
        <v>70</v>
      </c>
      <c r="Z3" s="133" t="s">
        <v>78</v>
      </c>
      <c r="AA3" s="135"/>
      <c r="AB3" s="133" t="s">
        <v>81</v>
      </c>
      <c r="AC3" s="135"/>
      <c r="AD3" s="129"/>
      <c r="AE3" s="130"/>
      <c r="AF3" s="130"/>
      <c r="AG3" s="130"/>
      <c r="AH3" s="130"/>
      <c r="AI3" s="130"/>
      <c r="AJ3" s="131"/>
    </row>
    <row r="4" spans="1:36" s="19" customFormat="1" ht="68.25" customHeight="1" x14ac:dyDescent="0.25">
      <c r="A4" s="89" t="s">
        <v>0</v>
      </c>
      <c r="B4" s="30" t="s">
        <v>205</v>
      </c>
      <c r="C4" s="31" t="s">
        <v>201</v>
      </c>
      <c r="D4" s="31" t="s">
        <v>2</v>
      </c>
      <c r="E4" s="31" t="s">
        <v>3</v>
      </c>
      <c r="F4" s="32" t="s">
        <v>64</v>
      </c>
      <c r="G4" s="33" t="s">
        <v>24</v>
      </c>
      <c r="H4" s="22" t="s">
        <v>26</v>
      </c>
      <c r="I4" s="18" t="s">
        <v>27</v>
      </c>
      <c r="J4" s="22" t="s">
        <v>37</v>
      </c>
      <c r="K4" s="23" t="s">
        <v>38</v>
      </c>
      <c r="L4" s="18" t="s">
        <v>39</v>
      </c>
      <c r="M4" s="22" t="s">
        <v>40</v>
      </c>
      <c r="N4" s="23" t="s">
        <v>41</v>
      </c>
      <c r="O4" s="23" t="s">
        <v>68</v>
      </c>
      <c r="P4" s="18" t="s">
        <v>84</v>
      </c>
      <c r="Q4" s="32" t="s">
        <v>63</v>
      </c>
      <c r="R4" s="34" t="s">
        <v>54</v>
      </c>
      <c r="S4" s="34" t="s">
        <v>55</v>
      </c>
      <c r="T4" s="34" t="s">
        <v>56</v>
      </c>
      <c r="U4" s="34" t="s">
        <v>69</v>
      </c>
      <c r="V4" s="34" t="s">
        <v>60</v>
      </c>
      <c r="W4" s="34" t="s">
        <v>61</v>
      </c>
      <c r="X4" s="34" t="s">
        <v>62</v>
      </c>
      <c r="Y4" s="34" t="s">
        <v>79</v>
      </c>
      <c r="Z4" s="22" t="s">
        <v>22</v>
      </c>
      <c r="AA4" s="18" t="s">
        <v>23</v>
      </c>
      <c r="AB4" s="22" t="s">
        <v>82</v>
      </c>
      <c r="AC4" s="18" t="s">
        <v>83</v>
      </c>
      <c r="AD4" s="34" t="s">
        <v>73</v>
      </c>
      <c r="AE4" s="34" t="s">
        <v>74</v>
      </c>
      <c r="AF4" s="34" t="s">
        <v>65</v>
      </c>
      <c r="AG4" s="34" t="s">
        <v>71</v>
      </c>
      <c r="AH4" s="34" t="s">
        <v>88</v>
      </c>
      <c r="AI4" s="34" t="s">
        <v>89</v>
      </c>
      <c r="AJ4" s="35" t="s">
        <v>12</v>
      </c>
    </row>
    <row r="5" spans="1:36" s="14" customFormat="1" x14ac:dyDescent="0.25">
      <c r="A5" s="90" t="s">
        <v>1</v>
      </c>
      <c r="B5" s="36" t="str">
        <f t="shared" ref="B5:B7" si="0">"6 класс"</f>
        <v>6 класс</v>
      </c>
      <c r="C5" s="37" t="s">
        <v>249</v>
      </c>
      <c r="D5" s="37" t="s">
        <v>6</v>
      </c>
      <c r="E5" s="37" t="s">
        <v>4</v>
      </c>
      <c r="F5" s="37" t="s">
        <v>5</v>
      </c>
      <c r="G5" s="38">
        <v>1</v>
      </c>
      <c r="H5" s="40">
        <v>1</v>
      </c>
      <c r="I5" s="46">
        <v>1</v>
      </c>
      <c r="J5" s="40">
        <v>1</v>
      </c>
      <c r="K5" s="29">
        <v>1</v>
      </c>
      <c r="L5" s="46">
        <v>0</v>
      </c>
      <c r="M5" s="40">
        <v>1</v>
      </c>
      <c r="N5" s="29">
        <v>1</v>
      </c>
      <c r="O5" s="29">
        <v>1</v>
      </c>
      <c r="P5" s="46">
        <v>1</v>
      </c>
      <c r="Q5" s="37" t="s">
        <v>5</v>
      </c>
      <c r="R5" s="38">
        <v>1</v>
      </c>
      <c r="S5" s="38">
        <v>1</v>
      </c>
      <c r="T5" s="38">
        <v>1</v>
      </c>
      <c r="U5" s="38">
        <v>1</v>
      </c>
      <c r="V5" s="38">
        <v>1</v>
      </c>
      <c r="W5" s="38">
        <v>1</v>
      </c>
      <c r="X5" s="38">
        <v>1</v>
      </c>
      <c r="Y5" s="38">
        <v>1</v>
      </c>
      <c r="Z5" s="40">
        <v>1</v>
      </c>
      <c r="AA5" s="46">
        <v>1</v>
      </c>
      <c r="AB5" s="40">
        <v>0</v>
      </c>
      <c r="AC5" s="46">
        <v>0</v>
      </c>
      <c r="AD5" s="38">
        <f>SUM(Таблица6[[#This Row],[Д1]:[П4]])</f>
        <v>9</v>
      </c>
      <c r="AE5" s="38">
        <f>SUM(Таблица6[[#This Row],[З5]:[Р2]])</f>
        <v>10</v>
      </c>
      <c r="AF5" s="38">
        <f>SUM(Таблица6[[#This Row],[Сумма ПБ за УЧ]:[Сумма ПБ за ПЧ]])</f>
        <v>19</v>
      </c>
      <c r="AG5" s="39">
        <f>Таблица6[[#This Row],[Общее количество  ПБ]]/22</f>
        <v>0.86363636363636365</v>
      </c>
      <c r="AH5" s="38" t="s">
        <v>15</v>
      </c>
      <c r="AI5" s="38" t="s">
        <v>72</v>
      </c>
      <c r="AJ5" s="47" t="s">
        <v>15</v>
      </c>
    </row>
    <row r="6" spans="1:36" x14ac:dyDescent="0.25">
      <c r="A6" s="91">
        <v>1</v>
      </c>
      <c r="B6" s="41" t="str">
        <f t="shared" si="0"/>
        <v>6 класс</v>
      </c>
      <c r="C6" s="4"/>
      <c r="D6" s="4"/>
      <c r="E6" s="4"/>
      <c r="F6" s="4"/>
      <c r="G6" s="17"/>
      <c r="H6" s="8"/>
      <c r="I6" s="9"/>
      <c r="J6" s="8"/>
      <c r="K6" s="10"/>
      <c r="L6" s="9"/>
      <c r="M6" s="8"/>
      <c r="N6" s="10"/>
      <c r="O6" s="10"/>
      <c r="P6" s="9"/>
      <c r="Q6" s="4"/>
      <c r="R6" s="17"/>
      <c r="S6" s="17"/>
      <c r="T6" s="17"/>
      <c r="U6" s="17"/>
      <c r="V6" s="17"/>
      <c r="W6" s="17"/>
      <c r="X6" s="17"/>
      <c r="Y6" s="17"/>
      <c r="Z6" s="8"/>
      <c r="AA6" s="9"/>
      <c r="AB6" s="8"/>
      <c r="AC6" s="9"/>
      <c r="AD6" s="7">
        <f>SUM(Таблица6[[#This Row],[Д1]:[П4]])</f>
        <v>0</v>
      </c>
      <c r="AE6" s="7">
        <f>SUM(Таблица6[[#This Row],[З5]:[Р2]])</f>
        <v>0</v>
      </c>
      <c r="AF6" s="7">
        <f>SUM(Таблица6[[#This Row],[Сумма ПБ за УЧ]:[Сумма ПБ за ПЧ]])</f>
        <v>0</v>
      </c>
      <c r="AG6" s="42">
        <f>Таблица6[[#This Row],[Общее количество  ПБ]]/22</f>
        <v>0</v>
      </c>
      <c r="AH6" s="7"/>
      <c r="AI6" s="7"/>
      <c r="AJ6" s="48"/>
    </row>
    <row r="7" spans="1:36" x14ac:dyDescent="0.25">
      <c r="A7" s="91" t="s">
        <v>200</v>
      </c>
      <c r="B7" s="41" t="str">
        <f t="shared" si="0"/>
        <v>6 класс</v>
      </c>
      <c r="C7" s="4"/>
      <c r="D7" s="4"/>
      <c r="E7" s="4"/>
      <c r="F7" s="4"/>
      <c r="G7" s="17"/>
      <c r="H7" s="8"/>
      <c r="I7" s="9"/>
      <c r="J7" s="8"/>
      <c r="L7" s="9"/>
      <c r="M7" s="8"/>
      <c r="P7" s="9"/>
      <c r="Q7" s="4"/>
      <c r="R7" s="17"/>
      <c r="S7" s="17"/>
      <c r="T7" s="17"/>
      <c r="U7" s="17"/>
      <c r="V7" s="17"/>
      <c r="W7" s="17"/>
      <c r="X7" s="17"/>
      <c r="Y7" s="17"/>
      <c r="Z7" s="8"/>
      <c r="AA7" s="9"/>
      <c r="AB7" s="8"/>
      <c r="AC7" s="9"/>
      <c r="AD7" s="44">
        <f>SUM(Таблица6[[#This Row],[Д1]:[П4]])</f>
        <v>0</v>
      </c>
      <c r="AE7" s="44">
        <f>SUM(Таблица6[[#This Row],[З5]:[Р2]])</f>
        <v>0</v>
      </c>
      <c r="AF7" s="44">
        <f>SUM(Таблица6[[#This Row],[Сумма ПБ за УЧ]:[Сумма ПБ за ПЧ]])</f>
        <v>0</v>
      </c>
      <c r="AG7" s="45">
        <f>Таблица6[[#This Row],[Общее количество  ПБ]]/22</f>
        <v>0</v>
      </c>
      <c r="AH7" s="42"/>
      <c r="AI7" s="7"/>
      <c r="AJ7" s="49"/>
    </row>
  </sheetData>
  <mergeCells count="9">
    <mergeCell ref="A2:E3"/>
    <mergeCell ref="F2:P2"/>
    <mergeCell ref="AD2:AJ3"/>
    <mergeCell ref="Z3:AA3"/>
    <mergeCell ref="Q2:AC2"/>
    <mergeCell ref="AB3:AC3"/>
    <mergeCell ref="H3:I3"/>
    <mergeCell ref="J3:L3"/>
    <mergeCell ref="M3:P3"/>
  </mergeCell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7"/>
  <sheetViews>
    <sheetView zoomScale="80" zoomScaleNormal="80" workbookViewId="0">
      <selection activeCell="C6" sqref="C6"/>
    </sheetView>
  </sheetViews>
  <sheetFormatPr defaultRowHeight="15.75" x14ac:dyDescent="0.25"/>
  <cols>
    <col min="1" max="1" width="9.140625" style="5" customWidth="1"/>
    <col min="2" max="2" width="10.28515625" style="13" customWidth="1"/>
    <col min="3" max="3" width="14.7109375" style="16" customWidth="1"/>
    <col min="4" max="4" width="19.42578125" style="16" customWidth="1"/>
    <col min="5" max="5" width="17.85546875" style="16" customWidth="1"/>
    <col min="6" max="6" width="10.7109375" style="16" customWidth="1"/>
    <col min="7" max="16" width="6.7109375" style="6" customWidth="1"/>
    <col min="17" max="17" width="9.7109375" style="6" customWidth="1"/>
    <col min="18" max="29" width="6.7109375" style="6" customWidth="1"/>
    <col min="30" max="31" width="10.7109375" style="5" customWidth="1"/>
    <col min="32" max="33" width="12.42578125" style="5" customWidth="1"/>
    <col min="34" max="36" width="14.85546875" style="5" customWidth="1"/>
    <col min="37" max="37" width="18" style="13" customWidth="1"/>
    <col min="38" max="16384" width="9.140625" style="13"/>
  </cols>
  <sheetData>
    <row r="1" spans="1:36" ht="18.75" thickBot="1" x14ac:dyDescent="0.3">
      <c r="A1" s="88"/>
      <c r="B1" s="15"/>
    </row>
    <row r="2" spans="1:36" ht="44.25" customHeight="1" thickBot="1" x14ac:dyDescent="0.3">
      <c r="A2" s="124" t="s">
        <v>14</v>
      </c>
      <c r="B2" s="124"/>
      <c r="C2" s="124"/>
      <c r="D2" s="124"/>
      <c r="E2" s="124"/>
      <c r="F2" s="124" t="s">
        <v>45</v>
      </c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 t="s">
        <v>46</v>
      </c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 t="s">
        <v>13</v>
      </c>
      <c r="AE2" s="124"/>
      <c r="AF2" s="124"/>
      <c r="AG2" s="124"/>
      <c r="AH2" s="124"/>
      <c r="AI2" s="124"/>
      <c r="AJ2" s="124"/>
    </row>
    <row r="3" spans="1:36" s="21" customFormat="1" ht="44.25" customHeight="1" thickBot="1" x14ac:dyDescent="0.25">
      <c r="A3" s="124"/>
      <c r="B3" s="124"/>
      <c r="C3" s="124"/>
      <c r="D3" s="124"/>
      <c r="E3" s="124"/>
      <c r="F3" s="43"/>
      <c r="G3" s="24" t="s">
        <v>8</v>
      </c>
      <c r="H3" s="132" t="s">
        <v>9</v>
      </c>
      <c r="I3" s="132"/>
      <c r="J3" s="132" t="s">
        <v>10</v>
      </c>
      <c r="K3" s="132"/>
      <c r="L3" s="132"/>
      <c r="M3" s="132" t="s">
        <v>11</v>
      </c>
      <c r="N3" s="132"/>
      <c r="O3" s="132"/>
      <c r="P3" s="132"/>
      <c r="Q3" s="43"/>
      <c r="R3" s="24" t="s">
        <v>47</v>
      </c>
      <c r="S3" s="24" t="s">
        <v>48</v>
      </c>
      <c r="T3" s="24" t="s">
        <v>49</v>
      </c>
      <c r="U3" s="24" t="s">
        <v>50</v>
      </c>
      <c r="V3" s="24" t="s">
        <v>51</v>
      </c>
      <c r="W3" s="24" t="s">
        <v>52</v>
      </c>
      <c r="X3" s="24" t="s">
        <v>53</v>
      </c>
      <c r="Y3" s="24" t="s">
        <v>70</v>
      </c>
      <c r="Z3" s="132" t="s">
        <v>78</v>
      </c>
      <c r="AA3" s="132"/>
      <c r="AB3" s="132"/>
      <c r="AC3" s="132"/>
      <c r="AD3" s="124"/>
      <c r="AE3" s="124"/>
      <c r="AF3" s="124"/>
      <c r="AG3" s="124"/>
      <c r="AH3" s="124"/>
      <c r="AI3" s="124"/>
      <c r="AJ3" s="124"/>
    </row>
    <row r="4" spans="1:36" s="19" customFormat="1" ht="68.25" customHeight="1" x14ac:dyDescent="0.25">
      <c r="A4" s="89" t="s">
        <v>0</v>
      </c>
      <c r="B4" s="30" t="s">
        <v>205</v>
      </c>
      <c r="C4" s="31" t="s">
        <v>201</v>
      </c>
      <c r="D4" s="31" t="s">
        <v>2</v>
      </c>
      <c r="E4" s="31" t="s">
        <v>3</v>
      </c>
      <c r="F4" s="32" t="s">
        <v>64</v>
      </c>
      <c r="G4" s="33" t="s">
        <v>24</v>
      </c>
      <c r="H4" s="22" t="s">
        <v>26</v>
      </c>
      <c r="I4" s="18" t="s">
        <v>27</v>
      </c>
      <c r="J4" s="22" t="s">
        <v>37</v>
      </c>
      <c r="K4" s="23" t="s">
        <v>38</v>
      </c>
      <c r="L4" s="18" t="s">
        <v>39</v>
      </c>
      <c r="M4" s="22" t="s">
        <v>40</v>
      </c>
      <c r="N4" s="23" t="s">
        <v>41</v>
      </c>
      <c r="O4" s="23" t="s">
        <v>68</v>
      </c>
      <c r="P4" s="18" t="s">
        <v>84</v>
      </c>
      <c r="Q4" s="32" t="s">
        <v>63</v>
      </c>
      <c r="R4" s="34" t="s">
        <v>54</v>
      </c>
      <c r="S4" s="34" t="s">
        <v>55</v>
      </c>
      <c r="T4" s="34" t="s">
        <v>56</v>
      </c>
      <c r="U4" s="34" t="s">
        <v>69</v>
      </c>
      <c r="V4" s="34" t="s">
        <v>60</v>
      </c>
      <c r="W4" s="34" t="s">
        <v>61</v>
      </c>
      <c r="X4" s="34" t="s">
        <v>62</v>
      </c>
      <c r="Y4" s="34" t="s">
        <v>79</v>
      </c>
      <c r="Z4" s="22" t="s">
        <v>82</v>
      </c>
      <c r="AA4" s="23" t="s">
        <v>83</v>
      </c>
      <c r="AB4" s="23" t="s">
        <v>92</v>
      </c>
      <c r="AC4" s="18" t="s">
        <v>93</v>
      </c>
      <c r="AD4" s="34" t="s">
        <v>73</v>
      </c>
      <c r="AE4" s="34" t="s">
        <v>74</v>
      </c>
      <c r="AF4" s="34" t="s">
        <v>65</v>
      </c>
      <c r="AG4" s="34" t="s">
        <v>71</v>
      </c>
      <c r="AH4" s="34" t="s">
        <v>88</v>
      </c>
      <c r="AI4" s="34" t="s">
        <v>89</v>
      </c>
      <c r="AJ4" s="35" t="s">
        <v>12</v>
      </c>
    </row>
    <row r="5" spans="1:36" s="14" customFormat="1" x14ac:dyDescent="0.25">
      <c r="A5" s="90" t="s">
        <v>1</v>
      </c>
      <c r="B5" s="36" t="str">
        <f t="shared" ref="B5:B7" si="0">"7 класс"</f>
        <v>7 класс</v>
      </c>
      <c r="C5" s="37" t="s">
        <v>250</v>
      </c>
      <c r="D5" s="37" t="s">
        <v>6</v>
      </c>
      <c r="E5" s="37" t="s">
        <v>4</v>
      </c>
      <c r="F5" s="37" t="s">
        <v>5</v>
      </c>
      <c r="G5" s="38">
        <v>1</v>
      </c>
      <c r="H5" s="40">
        <v>1</v>
      </c>
      <c r="I5" s="46">
        <v>1</v>
      </c>
      <c r="J5" s="40">
        <v>1</v>
      </c>
      <c r="K5" s="29">
        <v>1</v>
      </c>
      <c r="L5" s="46">
        <v>0</v>
      </c>
      <c r="M5" s="40">
        <v>1</v>
      </c>
      <c r="N5" s="29">
        <v>1</v>
      </c>
      <c r="O5" s="29">
        <v>1</v>
      </c>
      <c r="P5" s="46">
        <v>1</v>
      </c>
      <c r="Q5" s="37" t="s">
        <v>5</v>
      </c>
      <c r="R5" s="38">
        <v>1</v>
      </c>
      <c r="S5" s="38">
        <v>1</v>
      </c>
      <c r="T5" s="38">
        <v>1</v>
      </c>
      <c r="U5" s="38">
        <v>1</v>
      </c>
      <c r="V5" s="38">
        <v>1</v>
      </c>
      <c r="W5" s="38">
        <v>1</v>
      </c>
      <c r="X5" s="38">
        <v>1</v>
      </c>
      <c r="Y5" s="38">
        <v>1</v>
      </c>
      <c r="Z5" s="40">
        <v>1</v>
      </c>
      <c r="AA5" s="29">
        <v>1</v>
      </c>
      <c r="AB5" s="29">
        <v>0</v>
      </c>
      <c r="AC5" s="46">
        <v>0</v>
      </c>
      <c r="AD5" s="38">
        <f>SUM(Таблица7[[#This Row],[Д1]:[П4]])</f>
        <v>9</v>
      </c>
      <c r="AE5" s="38">
        <f>SUM(Таблица7[[#This Row],[З5]:[Р4]])</f>
        <v>10</v>
      </c>
      <c r="AF5" s="38">
        <f>SUM(Таблица7[[#This Row],[Сумма ПБ за УЧ]:[Сумма ПБ за ПЧ]])</f>
        <v>19</v>
      </c>
      <c r="AG5" s="39">
        <f>Таблица7[[#This Row],[Общее количество  ПБ]]/22</f>
        <v>0.86363636363636365</v>
      </c>
      <c r="AH5" s="38" t="s">
        <v>15</v>
      </c>
      <c r="AI5" s="38" t="s">
        <v>72</v>
      </c>
      <c r="AJ5" s="47" t="s">
        <v>15</v>
      </c>
    </row>
    <row r="6" spans="1:36" x14ac:dyDescent="0.25">
      <c r="A6" s="91">
        <v>1</v>
      </c>
      <c r="B6" s="41" t="str">
        <f t="shared" si="0"/>
        <v>7 класс</v>
      </c>
      <c r="C6" s="4"/>
      <c r="D6" s="4"/>
      <c r="E6" s="4"/>
      <c r="F6" s="4"/>
      <c r="G6" s="17"/>
      <c r="H6" s="8"/>
      <c r="I6" s="9"/>
      <c r="J6" s="8"/>
      <c r="K6" s="10"/>
      <c r="L6" s="9"/>
      <c r="M6" s="8"/>
      <c r="N6" s="10"/>
      <c r="O6" s="10"/>
      <c r="P6" s="9"/>
      <c r="Q6" s="4"/>
      <c r="R6" s="17"/>
      <c r="S6" s="17"/>
      <c r="T6" s="17"/>
      <c r="U6" s="17"/>
      <c r="V6" s="17"/>
      <c r="W6" s="17"/>
      <c r="X6" s="17"/>
      <c r="Y6" s="17"/>
      <c r="Z6" s="8"/>
      <c r="AA6" s="10"/>
      <c r="AB6" s="10"/>
      <c r="AC6" s="9"/>
      <c r="AD6" s="7">
        <f>SUM(Таблица7[[#This Row],[Д1]:[П4]])</f>
        <v>0</v>
      </c>
      <c r="AE6" s="7">
        <f>SUM(Таблица7[[#This Row],[З5]:[Р4]])</f>
        <v>0</v>
      </c>
      <c r="AF6" s="7">
        <f>SUM(Таблица7[[#This Row],[Сумма ПБ за УЧ]:[Сумма ПБ за ПЧ]])</f>
        <v>0</v>
      </c>
      <c r="AG6" s="42">
        <f>Таблица7[[#This Row],[Общее количество  ПБ]]/22</f>
        <v>0</v>
      </c>
      <c r="AH6" s="7"/>
      <c r="AI6" s="7"/>
      <c r="AJ6" s="48"/>
    </row>
    <row r="7" spans="1:36" x14ac:dyDescent="0.25">
      <c r="A7" s="91" t="s">
        <v>200</v>
      </c>
      <c r="B7" s="41" t="str">
        <f t="shared" si="0"/>
        <v>7 класс</v>
      </c>
      <c r="C7" s="4"/>
      <c r="D7" s="4"/>
      <c r="E7" s="4"/>
      <c r="F7" s="4"/>
      <c r="G7" s="17"/>
      <c r="H7" s="8"/>
      <c r="I7" s="9"/>
      <c r="J7" s="8"/>
      <c r="L7" s="9"/>
      <c r="M7" s="8"/>
      <c r="P7" s="9"/>
      <c r="Q7" s="4"/>
      <c r="R7" s="17"/>
      <c r="S7" s="17"/>
      <c r="T7" s="17"/>
      <c r="U7" s="17"/>
      <c r="V7" s="17"/>
      <c r="W7" s="17"/>
      <c r="X7" s="17"/>
      <c r="Y7" s="17"/>
      <c r="Z7" s="8"/>
      <c r="AC7" s="9"/>
      <c r="AD7" s="44">
        <f>SUM(Таблица7[[#This Row],[Д1]:[П4]])</f>
        <v>0</v>
      </c>
      <c r="AE7" s="44">
        <f>SUM(Таблица7[[#This Row],[З5]:[Р4]])</f>
        <v>0</v>
      </c>
      <c r="AF7" s="44">
        <f>SUM(Таблица7[[#This Row],[Сумма ПБ за УЧ]:[Сумма ПБ за ПЧ]])</f>
        <v>0</v>
      </c>
      <c r="AG7" s="45">
        <f>Таблица7[[#This Row],[Общее количество  ПБ]]/22</f>
        <v>0</v>
      </c>
      <c r="AH7" s="42"/>
      <c r="AI7" s="7"/>
      <c r="AJ7" s="49"/>
    </row>
  </sheetData>
  <mergeCells count="8">
    <mergeCell ref="A2:E3"/>
    <mergeCell ref="F2:P2"/>
    <mergeCell ref="Q2:AC2"/>
    <mergeCell ref="AD2:AJ3"/>
    <mergeCell ref="H3:I3"/>
    <mergeCell ref="J3:L3"/>
    <mergeCell ref="M3:P3"/>
    <mergeCell ref="Z3:AC3"/>
  </mergeCell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k D A A B Q S w M E F A A C A A g A S 4 + w W q w S C N q p A A A A + g A A A B I A H A B D b 2 5 m a W c v U G F j a 2 F n Z S 5 4 b W w g o h g A K K A U A A A A A A A A A A A A A A A A A A A A A A A A A A A A h Y 9 N D o I w F I S v Q r q n r 6 3 B H / I o C 7 e S G I 3 G L c E K j V B M K c L d X H g k r y C J o u 5 c z s y 3 + O Z x u 2 P c V 6 V 3 V b b R t Y k I p 4 x 4 y m T 1 U Z s 8 I q 0 7 + X M S S 1 y n 2 T n N l T f A p g n 7 5 h i R w r l L C N B 1 H e 0 m t L Y 5 C M Y 4 H J L V N i t U l Z I P r P / D v j a N S 0 2 m i M T 9 S 0 Y K O u U 0 4 A t B A y H E D G E c M N H m C 4 n B m T K E n x K X b e l a q 6 R t / c 0 O Y Y w I 7 x / y C V B L A w Q U A A I A C A B L j 7 B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S 4 + w W i i K R 7 g O A A A A E Q A A A B M A H A B G b 3 J t d W x h c y 9 T Z W N 0 a W 9 u M S 5 t I K I Y A C i g F A A A A A A A A A A A A A A A A A A A A A A A A A A A A C t O T S 7 J z M 9 T C I b Q h t Y A U E s B A i 0 A F A A C A A g A S 4 + w W q w S C N q p A A A A + g A A A B I A A A A A A A A A A A A A A A A A A A A A A E N v b m Z p Z y 9 Q Y W N r Y W d l L n h t b F B L A Q I t A B Q A A g A I A E u P s F o P y u m r p A A A A O k A A A A T A A A A A A A A A A A A A A A A A P U A A A B b Q 2 9 u d G V u d F 9 U e X B l c 1 0 u e G 1 s U E s B A i 0 A F A A C A A g A S 4 + w W i i K R 7 g O A A A A E Q A A A B M A A A A A A A A A A A A A A A A A 5 g E A A E Z v c m 1 1 b G F z L 1 N l Y 3 R p b 2 4 x L m 1 Q S w U G A A A A A A M A A w D C A A A A Q Q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H o d v I L 5 b j t L k Y P u O Z c Q V r A A A A A A A g A A A A A A E G Y A A A A B A A A g A A A A V o C z u M K p b H z S X b b B L + c k f u g 0 J R c X 9 d i i a B 7 E l K c Z / J I A A A A A D o A A A A A C A A A g A A A A Y x o C M b M F o M 5 K n P D N Z V Q T Z r 6 8 C k X I 0 i 4 f 2 P 0 1 G k G l H G 1 Q A A A A z H 3 q W O 6 M b / g r 2 n W W 0 8 T A 2 N 0 1 S j p Y 9 F o t v R B A z f V i z i Y D h d T f m i A J 4 k S u g i L X L E 2 1 r D O M E j Q s N 1 q 6 6 H 9 0 2 j x f X Y W o x d Q Y s M I F C M U q a d s R 6 d l A A A A A H r F W + 3 4 h F l h r O D E n p 6 n S q q u z H F W 8 R a W t D 3 p V E y h / o N A s X E e 3 z E X X 5 L p T E Y + M H q Y c U u t U p s 5 7 T a M I / y R r x l Q I U A = = < / D a t a M a s h u p > 
</file>

<file path=customXml/itemProps1.xml><?xml version="1.0" encoding="utf-8"?>
<ds:datastoreItem xmlns:ds="http://schemas.openxmlformats.org/officeDocument/2006/customXml" ds:itemID="{612A3E89-B848-4E7B-B500-119408A03EF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1</vt:i4>
      </vt:variant>
    </vt:vector>
  </HeadingPairs>
  <TitlesOfParts>
    <vt:vector size="14" baseType="lpstr">
      <vt:lpstr>регионы</vt:lpstr>
      <vt:lpstr>Начало и Правила</vt:lpstr>
      <vt:lpstr>1 класс</vt:lpstr>
      <vt:lpstr>2 класс</vt:lpstr>
      <vt:lpstr>3 класс</vt:lpstr>
      <vt:lpstr>4 класс</vt:lpstr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  <vt:lpstr>'Начало и Правила'!Область_печати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Назарова Виктория Витальевна</dc:creator>
  <cp:lastModifiedBy>Власова Анна Викторовна</cp:lastModifiedBy>
  <cp:lastPrinted>2025-05-16T13:21:33Z</cp:lastPrinted>
  <dcterms:created xsi:type="dcterms:W3CDTF">2015-06-05T18:19:34Z</dcterms:created>
  <dcterms:modified xsi:type="dcterms:W3CDTF">2025-11-28T07:24:25Z</dcterms:modified>
</cp:coreProperties>
</file>